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drawings/drawing5.xml" ContentType="application/vnd.openxmlformats-officedocument.drawing+xml"/>
  <Override PartName="/xl/tables/table9.xml" ContentType="application/vnd.openxmlformats-officedocument.spreadsheetml.table+xml"/>
  <Override PartName="/xl/drawings/drawing6.xml" ContentType="application/vnd.openxmlformats-officedocument.drawing+xml"/>
  <Override PartName="/xl/tables/table10.xml" ContentType="application/vnd.openxmlformats-officedocument.spreadsheetml.table+xml"/>
  <Override PartName="/xl/drawings/drawing7.xml" ContentType="application/vnd.openxmlformats-officedocument.drawing+xml"/>
  <Override PartName="/xl/tables/table11.xml" ContentType="application/vnd.openxmlformats-officedocument.spreadsheetml.table+xml"/>
  <Override PartName="/xl/drawings/drawing8.xml" ContentType="application/vnd.openxmlformats-officedocument.drawing+xml"/>
  <Override PartName="/xl/tables/table12.xml" ContentType="application/vnd.openxmlformats-officedocument.spreadsheetml.table+xml"/>
  <Override PartName="/xl/drawings/drawing9.xml" ContentType="application/vnd.openxmlformats-officedocument.drawing+xml"/>
  <Override PartName="/xl/tables/table13.xml" ContentType="application/vnd.openxmlformats-officedocument.spreadsheetml.table+xml"/>
  <Override PartName="/xl/drawings/drawing10.xml" ContentType="application/vnd.openxmlformats-officedocument.drawing+xml"/>
  <Override PartName="/xl/tables/table14.xml" ContentType="application/vnd.openxmlformats-officedocument.spreadsheetml.table+xml"/>
  <Override PartName="/xl/drawings/drawing11.xml" ContentType="application/vnd.openxmlformats-officedocument.drawing+xml"/>
  <Override PartName="/xl/tables/table15.xml" ContentType="application/vnd.openxmlformats-officedocument.spreadsheetml.table+xml"/>
  <Override PartName="/xl/drawings/drawing12.xml" ContentType="application/vnd.openxmlformats-officedocument.drawing+xml"/>
  <Override PartName="/xl/tables/table16.xml" ContentType="application/vnd.openxmlformats-officedocument.spreadsheetml.table+xml"/>
  <Override PartName="/xl/drawings/drawing13.xml" ContentType="application/vnd.openxmlformats-officedocument.drawing+xml"/>
  <Override PartName="/xl/tables/table17.xml" ContentType="application/vnd.openxmlformats-officedocument.spreadsheetml.table+xml"/>
  <Override PartName="/xl/drawings/drawing14.xml" ContentType="application/vnd.openxmlformats-officedocument.drawing+xml"/>
  <Override PartName="/xl/tables/table18.xml" ContentType="application/vnd.openxmlformats-officedocument.spreadsheetml.table+xml"/>
  <Override PartName="/xl/drawings/drawing15.xml" ContentType="application/vnd.openxmlformats-officedocument.drawing+xml"/>
  <Override PartName="/xl/tables/table19.xml" ContentType="application/vnd.openxmlformats-officedocument.spreadsheetml.table+xml"/>
  <Override PartName="/xl/drawings/drawing16.xml" ContentType="application/vnd.openxmlformats-officedocument.drawing+xml"/>
  <Override PartName="/xl/tables/table20.xml" ContentType="application/vnd.openxmlformats-officedocument.spreadsheetml.table+xml"/>
  <Override PartName="/xl/drawings/drawing17.xml" ContentType="application/vnd.openxmlformats-officedocument.drawing+xml"/>
  <Override PartName="/xl/tables/table21.xml" ContentType="application/vnd.openxmlformats-officedocument.spreadsheetml.table+xml"/>
  <Override PartName="/xl/drawings/drawing18.xml" ContentType="application/vnd.openxmlformats-officedocument.drawing+xml"/>
  <Override PartName="/xl/tables/table22.xml" ContentType="application/vnd.openxmlformats-officedocument.spreadsheetml.table+xml"/>
  <Override PartName="/xl/drawings/drawing19.xml" ContentType="application/vnd.openxmlformats-officedocument.drawing+xml"/>
  <Override PartName="/xl/tables/table23.xml" ContentType="application/vnd.openxmlformats-officedocument.spreadsheetml.table+xml"/>
  <Override PartName="/xl/drawings/drawing20.xml" ContentType="application/vnd.openxmlformats-officedocument.drawing+xml"/>
  <Override PartName="/xl/tables/table24.xml" ContentType="application/vnd.openxmlformats-officedocument.spreadsheetml.table+xml"/>
  <Override PartName="/xl/drawings/drawing21.xml" ContentType="application/vnd.openxmlformats-officedocument.drawing+xml"/>
  <Override PartName="/xl/tables/table25.xml" ContentType="application/vnd.openxmlformats-officedocument.spreadsheetml.table+xml"/>
  <Override PartName="/xl/drawings/drawing22.xml" ContentType="application/vnd.openxmlformats-officedocument.drawing+xml"/>
  <Override PartName="/xl/tables/table2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120" windowWidth="18315" windowHeight="11655" tabRatio="796"/>
  </bookViews>
  <sheets>
    <sheet name="本様式の使用方法" sheetId="33" r:id="rId1"/>
    <sheet name="人件費総括表・遂行状況（様式6号別紙2-1）" sheetId="1" r:id="rId2"/>
    <sheet name="【記入例】従業員別人件費総括表" sheetId="59" r:id="rId3"/>
    <sheet name="従業員別人件費総括表" sheetId="20" r:id="rId4"/>
    <sheet name="【記入例】作業日報兼直接人件費個別明細表" sheetId="58" r:id="rId5"/>
    <sheet name="①年月支払分" sheetId="32" r:id="rId6"/>
    <sheet name="②年月支払分" sheetId="57" r:id="rId7"/>
    <sheet name="③年月支払分" sheetId="56" r:id="rId8"/>
    <sheet name="④年月支払分" sheetId="55" r:id="rId9"/>
    <sheet name="⑤年月支払分" sheetId="54" r:id="rId10"/>
    <sheet name="⑥年月支払分" sheetId="39" r:id="rId11"/>
    <sheet name="⑦年月支払分" sheetId="40" r:id="rId12"/>
    <sheet name="⑧年月支払分" sheetId="41" r:id="rId13"/>
    <sheet name="⑨年月支払分" sheetId="53" r:id="rId14"/>
    <sheet name="⑩年月支払分" sheetId="52" r:id="rId15"/>
    <sheet name="⑪年月支払分" sheetId="51" r:id="rId16"/>
    <sheet name="⑫年月支払分" sheetId="50" r:id="rId17"/>
    <sheet name="⑬年月支払分" sheetId="49" r:id="rId18"/>
    <sheet name="⑭年月支払分" sheetId="48" r:id="rId19"/>
    <sheet name="⑮年月支払分" sheetId="47" r:id="rId20"/>
    <sheet name="⑯年月支払分" sheetId="46" r:id="rId21"/>
    <sheet name="⑰年月支払分" sheetId="45" r:id="rId22"/>
    <sheet name="⑱年月支払分" sheetId="44" r:id="rId23"/>
    <sheet name="⑲年月支払分" sheetId="43" r:id="rId24"/>
    <sheet name="⑳年月支払分" sheetId="42" r:id="rId25"/>
  </sheets>
  <definedNames>
    <definedName name="_xlnm.Print_Area" localSheetId="4">【記入例】作業日報兼直接人件費個別明細表!$A$1:$N$31</definedName>
    <definedName name="_xlnm.Print_Area" localSheetId="2">【記入例】従業員別人件費総括表!$A$1:$F$27</definedName>
    <definedName name="_xlnm.Print_Area" localSheetId="5">①年月支払分!$A$1:$N$31</definedName>
    <definedName name="_xlnm.Print_Area" localSheetId="6">②年月支払分!$A$1:$N$31</definedName>
    <definedName name="_xlnm.Print_Area" localSheetId="7">③年月支払分!$A$1:$N$31</definedName>
    <definedName name="_xlnm.Print_Area" localSheetId="8">④年月支払分!$A$1:$N$31</definedName>
    <definedName name="_xlnm.Print_Area" localSheetId="9">⑤年月支払分!$A$1:$N$31</definedName>
    <definedName name="_xlnm.Print_Area" localSheetId="10">⑥年月支払分!$A$1:$N$31</definedName>
    <definedName name="_xlnm.Print_Area" localSheetId="11">⑦年月支払分!$A$1:$N$31</definedName>
    <definedName name="_xlnm.Print_Area" localSheetId="12">⑧年月支払分!$A$1:$N$31</definedName>
    <definedName name="_xlnm.Print_Area" localSheetId="13">⑨年月支払分!$A$1:$N$31</definedName>
    <definedName name="_xlnm.Print_Area" localSheetId="14">⑩年月支払分!$A$1:$N$31</definedName>
    <definedName name="_xlnm.Print_Area" localSheetId="15">⑪年月支払分!$A$1:$N$31</definedName>
    <definedName name="_xlnm.Print_Area" localSheetId="16">⑫年月支払分!$A$1:$N$31</definedName>
    <definedName name="_xlnm.Print_Area" localSheetId="17">⑬年月支払分!$A$1:$N$31</definedName>
    <definedName name="_xlnm.Print_Area" localSheetId="18">⑭年月支払分!$A$1:$N$31</definedName>
    <definedName name="_xlnm.Print_Area" localSheetId="19">⑮年月支払分!$A$1:$N$31</definedName>
    <definedName name="_xlnm.Print_Area" localSheetId="20">⑯年月支払分!$A$1:$N$31</definedName>
    <definedName name="_xlnm.Print_Area" localSheetId="21">⑰年月支払分!$A$1:$N$31</definedName>
    <definedName name="_xlnm.Print_Area" localSheetId="22">⑱年月支払分!$A$1:$N$31</definedName>
    <definedName name="_xlnm.Print_Area" localSheetId="23">⑲年月支払分!$A$1:$N$31</definedName>
    <definedName name="_xlnm.Print_Area" localSheetId="24">⑳年月支払分!$A$1:$N$31</definedName>
    <definedName name="_xlnm.Print_Area" localSheetId="3">従業員別人件費総括表!$A$1:$F$27</definedName>
    <definedName name="_xlnm.Print_Titles" localSheetId="2">【記入例】従業員別人件費総括表!$4:$6</definedName>
    <definedName name="_xlnm.Print_Titles" localSheetId="3">従業員別人件費総括表!$4:$6</definedName>
  </definedNames>
  <calcPr calcId="162913"/>
</workbook>
</file>

<file path=xl/calcChain.xml><?xml version="1.0" encoding="utf-8"?>
<calcChain xmlns="http://schemas.openxmlformats.org/spreadsheetml/2006/main">
  <c r="K8" i="58" l="1"/>
  <c r="G13" i="1"/>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K30" i="42" s="1"/>
  <c r="C5" i="43"/>
  <c r="K11" i="43" s="1"/>
  <c r="C5" i="44"/>
  <c r="K30" i="44" s="1"/>
  <c r="C5" i="45"/>
  <c r="K9" i="45" s="1"/>
  <c r="C5" i="46"/>
  <c r="K30" i="46" s="1"/>
  <c r="C5" i="47"/>
  <c r="K11" i="47" s="1"/>
  <c r="C5" i="48"/>
  <c r="K30" i="48" s="1"/>
  <c r="C5" i="49"/>
  <c r="K9" i="49" s="1"/>
  <c r="C5" i="50"/>
  <c r="K30" i="50" s="1"/>
  <c r="C5" i="51"/>
  <c r="K11" i="51" s="1"/>
  <c r="C5" i="52"/>
  <c r="K30" i="52" s="1"/>
  <c r="C5" i="53"/>
  <c r="K9" i="53" s="1"/>
  <c r="C5" i="54"/>
  <c r="K30" i="54" s="1"/>
  <c r="C5" i="55"/>
  <c r="K11" i="55" s="1"/>
  <c r="C5" i="56"/>
  <c r="K30" i="56" s="1"/>
  <c r="C5" i="57"/>
  <c r="K9" i="57" s="1"/>
  <c r="A8" i="59"/>
  <c r="A9" i="59"/>
  <c r="A10" i="59"/>
  <c r="A11" i="59"/>
  <c r="A12" i="59"/>
  <c r="A13" i="59"/>
  <c r="A14" i="59"/>
  <c r="A15" i="59"/>
  <c r="A16" i="59"/>
  <c r="A17" i="59"/>
  <c r="A18" i="59"/>
  <c r="A19" i="59"/>
  <c r="A20" i="59"/>
  <c r="A21" i="59"/>
  <c r="A22" i="59"/>
  <c r="A23" i="59"/>
  <c r="A24" i="59"/>
  <c r="A25" i="59"/>
  <c r="A26" i="59"/>
  <c r="G31" i="58"/>
  <c r="K9" i="58"/>
  <c r="K10" i="58"/>
  <c r="K11" i="58"/>
  <c r="K12" i="58"/>
  <c r="K13" i="58"/>
  <c r="K14" i="58"/>
  <c r="K15" i="58"/>
  <c r="K16" i="58"/>
  <c r="K17" i="58"/>
  <c r="K18" i="58"/>
  <c r="K19" i="58"/>
  <c r="K20" i="58"/>
  <c r="K21" i="58"/>
  <c r="K22" i="58"/>
  <c r="K23" i="58"/>
  <c r="K24" i="58"/>
  <c r="K25" i="58"/>
  <c r="K26" i="58"/>
  <c r="K27" i="58"/>
  <c r="K28" i="58"/>
  <c r="K29" i="58"/>
  <c r="G31" i="57"/>
  <c r="K23" i="57"/>
  <c r="G31" i="56"/>
  <c r="K8" i="56"/>
  <c r="K9" i="56"/>
  <c r="K10" i="56"/>
  <c r="K11" i="56"/>
  <c r="K12" i="56"/>
  <c r="K13" i="56"/>
  <c r="K14" i="56"/>
  <c r="K15" i="56"/>
  <c r="K16" i="56"/>
  <c r="K17" i="56"/>
  <c r="K18" i="56"/>
  <c r="K19" i="56"/>
  <c r="K20" i="56"/>
  <c r="K21" i="56"/>
  <c r="K22" i="56"/>
  <c r="K23" i="56"/>
  <c r="K24" i="56"/>
  <c r="K25" i="56"/>
  <c r="K26" i="56"/>
  <c r="K27" i="56"/>
  <c r="K28" i="56"/>
  <c r="K29" i="56"/>
  <c r="G31" i="55"/>
  <c r="K17" i="55"/>
  <c r="G31" i="54"/>
  <c r="K8" i="54"/>
  <c r="K9" i="54"/>
  <c r="K10" i="54"/>
  <c r="K11" i="54"/>
  <c r="K12" i="54"/>
  <c r="K13" i="54"/>
  <c r="K14" i="54"/>
  <c r="K15" i="54"/>
  <c r="K16" i="54"/>
  <c r="K17" i="54"/>
  <c r="K18" i="54"/>
  <c r="K19" i="54"/>
  <c r="K20" i="54"/>
  <c r="K21" i="54"/>
  <c r="K22" i="54"/>
  <c r="K23" i="54"/>
  <c r="K24" i="54"/>
  <c r="K25" i="54"/>
  <c r="K26" i="54"/>
  <c r="K27" i="54"/>
  <c r="K28" i="54"/>
  <c r="K29" i="54"/>
  <c r="G31" i="53"/>
  <c r="K11" i="53"/>
  <c r="K27" i="53"/>
  <c r="G31" i="52"/>
  <c r="K8" i="52"/>
  <c r="K9" i="52"/>
  <c r="K10" i="52"/>
  <c r="K11" i="52"/>
  <c r="K12" i="52"/>
  <c r="K13" i="52"/>
  <c r="K14" i="52"/>
  <c r="K15" i="52"/>
  <c r="K16" i="52"/>
  <c r="K17" i="52"/>
  <c r="K18" i="52"/>
  <c r="K19" i="52"/>
  <c r="K20" i="52"/>
  <c r="K21" i="52"/>
  <c r="K22" i="52"/>
  <c r="K23" i="52"/>
  <c r="K24" i="52"/>
  <c r="K25" i="52"/>
  <c r="K26" i="52"/>
  <c r="K27" i="52"/>
  <c r="K28" i="52"/>
  <c r="K29" i="52"/>
  <c r="G31" i="51"/>
  <c r="K21" i="51"/>
  <c r="G31" i="50"/>
  <c r="K8" i="50"/>
  <c r="K9" i="50"/>
  <c r="K10" i="50"/>
  <c r="K11" i="50"/>
  <c r="K12" i="50"/>
  <c r="K13" i="50"/>
  <c r="K14" i="50"/>
  <c r="K15" i="50"/>
  <c r="K16" i="50"/>
  <c r="K17" i="50"/>
  <c r="K18" i="50"/>
  <c r="K19" i="50"/>
  <c r="K20" i="50"/>
  <c r="K21" i="50"/>
  <c r="K22" i="50"/>
  <c r="K23" i="50"/>
  <c r="K24" i="50"/>
  <c r="K25" i="50"/>
  <c r="K26" i="50"/>
  <c r="K27" i="50"/>
  <c r="K28" i="50"/>
  <c r="K29" i="50"/>
  <c r="G31" i="49"/>
  <c r="K15" i="49"/>
  <c r="G31" i="48"/>
  <c r="K8" i="48"/>
  <c r="K9" i="48"/>
  <c r="K10" i="48"/>
  <c r="K11" i="48"/>
  <c r="K12" i="48"/>
  <c r="K13" i="48"/>
  <c r="K14" i="48"/>
  <c r="K15" i="48"/>
  <c r="K16" i="48"/>
  <c r="K17" i="48"/>
  <c r="K18" i="48"/>
  <c r="K19" i="48"/>
  <c r="K20" i="48"/>
  <c r="K21" i="48"/>
  <c r="K22" i="48"/>
  <c r="K23" i="48"/>
  <c r="K24" i="48"/>
  <c r="K25" i="48"/>
  <c r="K26" i="48"/>
  <c r="K27" i="48"/>
  <c r="K28" i="48"/>
  <c r="K29" i="48"/>
  <c r="G31" i="47"/>
  <c r="K9" i="47"/>
  <c r="K25" i="47"/>
  <c r="G31" i="46"/>
  <c r="K8" i="46"/>
  <c r="K9" i="46"/>
  <c r="K10" i="46"/>
  <c r="K11" i="46"/>
  <c r="K12" i="46"/>
  <c r="K13" i="46"/>
  <c r="K14" i="46"/>
  <c r="K15" i="46"/>
  <c r="K16" i="46"/>
  <c r="K17" i="46"/>
  <c r="K18" i="46"/>
  <c r="K19" i="46"/>
  <c r="K20" i="46"/>
  <c r="K21" i="46"/>
  <c r="K22" i="46"/>
  <c r="K23" i="46"/>
  <c r="K24" i="46"/>
  <c r="K25" i="46"/>
  <c r="K26" i="46"/>
  <c r="K27" i="46"/>
  <c r="K28" i="46"/>
  <c r="K29" i="46"/>
  <c r="G31" i="45"/>
  <c r="K19" i="45"/>
  <c r="G31" i="44"/>
  <c r="K8" i="44"/>
  <c r="K9" i="44"/>
  <c r="K10" i="44"/>
  <c r="K11" i="44"/>
  <c r="K12" i="44"/>
  <c r="K13" i="44"/>
  <c r="K14" i="44"/>
  <c r="K15" i="44"/>
  <c r="K16" i="44"/>
  <c r="K17" i="44"/>
  <c r="K18" i="44"/>
  <c r="K19" i="44"/>
  <c r="K20" i="44"/>
  <c r="K21" i="44"/>
  <c r="K22" i="44"/>
  <c r="K23" i="44"/>
  <c r="K24" i="44"/>
  <c r="K25" i="44"/>
  <c r="K26" i="44"/>
  <c r="K27" i="44"/>
  <c r="K28" i="44"/>
  <c r="K29" i="44"/>
  <c r="G31" i="43"/>
  <c r="K13" i="43"/>
  <c r="K26" i="43"/>
  <c r="G31" i="42"/>
  <c r="K8" i="42"/>
  <c r="K9" i="42"/>
  <c r="K10" i="42"/>
  <c r="K11" i="42"/>
  <c r="K12" i="42"/>
  <c r="K13" i="42"/>
  <c r="K14" i="42"/>
  <c r="K15" i="42"/>
  <c r="K16" i="42"/>
  <c r="K17" i="42"/>
  <c r="K18" i="42"/>
  <c r="K19" i="42"/>
  <c r="K20" i="42"/>
  <c r="K21" i="42"/>
  <c r="K22" i="42"/>
  <c r="K23" i="42"/>
  <c r="K24" i="42"/>
  <c r="K25" i="42"/>
  <c r="K26" i="42"/>
  <c r="K27" i="42"/>
  <c r="K28" i="42"/>
  <c r="K29" i="42"/>
  <c r="G31" i="41"/>
  <c r="K10" i="41"/>
  <c r="K14" i="41"/>
  <c r="K18" i="41"/>
  <c r="K22" i="41"/>
  <c r="K26"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12" i="39"/>
  <c r="K16" i="39"/>
  <c r="K20" i="39"/>
  <c r="K24" i="39"/>
  <c r="K28" i="39"/>
  <c r="K26" i="39" l="1"/>
  <c r="K22" i="39"/>
  <c r="K18" i="39"/>
  <c r="K14" i="39"/>
  <c r="K10" i="39"/>
  <c r="K28" i="41"/>
  <c r="K24" i="41"/>
  <c r="K20" i="41"/>
  <c r="K16" i="41"/>
  <c r="K12" i="41"/>
  <c r="K8" i="41"/>
  <c r="K21" i="43"/>
  <c r="K27" i="45"/>
  <c r="K11" i="45"/>
  <c r="K17" i="47"/>
  <c r="K23" i="49"/>
  <c r="K29" i="51"/>
  <c r="K13" i="51"/>
  <c r="K19" i="53"/>
  <c r="K25" i="55"/>
  <c r="K9" i="55"/>
  <c r="K15" i="57"/>
  <c r="K29" i="39"/>
  <c r="K27" i="39"/>
  <c r="K25" i="39"/>
  <c r="K23" i="39"/>
  <c r="K21" i="39"/>
  <c r="K19" i="39"/>
  <c r="K17" i="39"/>
  <c r="K15" i="39"/>
  <c r="K13" i="39"/>
  <c r="K11" i="39"/>
  <c r="K9" i="39"/>
  <c r="K29" i="41"/>
  <c r="K27" i="41"/>
  <c r="K25" i="41"/>
  <c r="K23" i="41"/>
  <c r="K21" i="41"/>
  <c r="K19" i="41"/>
  <c r="K17" i="41"/>
  <c r="K15" i="41"/>
  <c r="K13" i="41"/>
  <c r="K11" i="41"/>
  <c r="K9" i="41"/>
  <c r="K28" i="43"/>
  <c r="K24" i="43"/>
  <c r="K17" i="43"/>
  <c r="K9" i="43"/>
  <c r="K23" i="45"/>
  <c r="K15" i="45"/>
  <c r="K29" i="47"/>
  <c r="K21" i="47"/>
  <c r="K13" i="47"/>
  <c r="K27" i="49"/>
  <c r="K19" i="49"/>
  <c r="K11" i="49"/>
  <c r="K25" i="51"/>
  <c r="K17" i="51"/>
  <c r="K9" i="51"/>
  <c r="K23" i="53"/>
  <c r="K15" i="53"/>
  <c r="K29" i="55"/>
  <c r="K21" i="55"/>
  <c r="K13" i="55"/>
  <c r="K27" i="57"/>
  <c r="K19" i="57"/>
  <c r="K11" i="57"/>
  <c r="K29" i="43"/>
  <c r="K27" i="43"/>
  <c r="K25" i="43"/>
  <c r="K23" i="43"/>
  <c r="K19" i="43"/>
  <c r="K15" i="43"/>
  <c r="K29" i="45"/>
  <c r="K25" i="45"/>
  <c r="K21" i="45"/>
  <c r="K17" i="45"/>
  <c r="K13" i="45"/>
  <c r="K27" i="47"/>
  <c r="K23" i="47"/>
  <c r="K19" i="47"/>
  <c r="K15" i="47"/>
  <c r="K29" i="49"/>
  <c r="K25" i="49"/>
  <c r="K21" i="49"/>
  <c r="K17" i="49"/>
  <c r="K13" i="49"/>
  <c r="K27" i="51"/>
  <c r="K23" i="51"/>
  <c r="K19" i="51"/>
  <c r="K15" i="51"/>
  <c r="K29" i="53"/>
  <c r="K25" i="53"/>
  <c r="K21" i="53"/>
  <c r="K17" i="53"/>
  <c r="K13" i="53"/>
  <c r="K27" i="55"/>
  <c r="K23" i="55"/>
  <c r="K19" i="55"/>
  <c r="K15" i="55"/>
  <c r="K29" i="57"/>
  <c r="K25" i="57"/>
  <c r="K21" i="57"/>
  <c r="K17" i="57"/>
  <c r="K13" i="57"/>
  <c r="K30" i="57"/>
  <c r="K8" i="57"/>
  <c r="K10" i="57"/>
  <c r="K12" i="57"/>
  <c r="K14" i="57"/>
  <c r="K16" i="57"/>
  <c r="K18" i="57"/>
  <c r="K20" i="57"/>
  <c r="K22" i="57"/>
  <c r="K24" i="57"/>
  <c r="K26" i="57"/>
  <c r="K28" i="57"/>
  <c r="K30" i="55"/>
  <c r="K8" i="55"/>
  <c r="K10" i="55"/>
  <c r="K12" i="55"/>
  <c r="K14" i="55"/>
  <c r="K16" i="55"/>
  <c r="K18" i="55"/>
  <c r="K20" i="55"/>
  <c r="K22" i="55"/>
  <c r="K24" i="55"/>
  <c r="K26" i="55"/>
  <c r="K28" i="55"/>
  <c r="K30" i="53"/>
  <c r="K8" i="53"/>
  <c r="K10" i="53"/>
  <c r="K12" i="53"/>
  <c r="K14" i="53"/>
  <c r="K16" i="53"/>
  <c r="K18" i="53"/>
  <c r="K20" i="53"/>
  <c r="K22" i="53"/>
  <c r="K24" i="53"/>
  <c r="K26" i="53"/>
  <c r="K28" i="53"/>
  <c r="K31" i="53" s="1"/>
  <c r="K30" i="51"/>
  <c r="K8" i="51"/>
  <c r="K31" i="51" s="1"/>
  <c r="K10" i="51"/>
  <c r="K12" i="51"/>
  <c r="K14" i="51"/>
  <c r="K16" i="51"/>
  <c r="K18" i="51"/>
  <c r="K20" i="51"/>
  <c r="K22" i="51"/>
  <c r="K24" i="51"/>
  <c r="K26" i="51"/>
  <c r="K28" i="51"/>
  <c r="K30" i="49"/>
  <c r="K8" i="49"/>
  <c r="K10" i="49"/>
  <c r="K12" i="49"/>
  <c r="K14" i="49"/>
  <c r="K16" i="49"/>
  <c r="K18" i="49"/>
  <c r="K20" i="49"/>
  <c r="K22" i="49"/>
  <c r="K24" i="49"/>
  <c r="K26" i="49"/>
  <c r="K28" i="49"/>
  <c r="K30" i="47"/>
  <c r="K8" i="47"/>
  <c r="K10" i="47"/>
  <c r="K12" i="47"/>
  <c r="K14" i="47"/>
  <c r="K16" i="47"/>
  <c r="K18" i="47"/>
  <c r="K20" i="47"/>
  <c r="K22" i="47"/>
  <c r="K24" i="47"/>
  <c r="K26" i="47"/>
  <c r="K28" i="47"/>
  <c r="K30" i="45"/>
  <c r="K8" i="45"/>
  <c r="K10" i="45"/>
  <c r="K12" i="45"/>
  <c r="K14" i="45"/>
  <c r="K16" i="45"/>
  <c r="K18" i="45"/>
  <c r="K20" i="45"/>
  <c r="K22" i="45"/>
  <c r="K24" i="45"/>
  <c r="K26" i="45"/>
  <c r="K28" i="45"/>
  <c r="K30" i="43"/>
  <c r="K8" i="43"/>
  <c r="K10" i="43"/>
  <c r="K12" i="43"/>
  <c r="K14" i="43"/>
  <c r="K16" i="43"/>
  <c r="K18" i="43"/>
  <c r="K20" i="43"/>
  <c r="K22" i="43"/>
  <c r="D26" i="59"/>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2"/>
  <c r="K31" i="50"/>
  <c r="K31" i="48"/>
  <c r="K31" i="47"/>
  <c r="K31" i="46"/>
  <c r="K31" i="45"/>
  <c r="K31" i="44"/>
  <c r="K31" i="43"/>
  <c r="K31" i="42"/>
  <c r="K31" i="41"/>
  <c r="K31" i="40"/>
  <c r="K31" i="39"/>
  <c r="K31" i="49" l="1"/>
  <c r="C3" i="32"/>
  <c r="C4" i="32"/>
  <c r="A1" i="33" l="1"/>
  <c r="A2" i="32"/>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20"/>
  <c r="A7" i="59"/>
  <c r="D27" i="20"/>
  <c r="E7" i="20"/>
  <c r="F7" i="20" s="1"/>
  <c r="D27" i="59" l="1"/>
  <c r="E7" i="59"/>
  <c r="E27" i="20"/>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<sst xmlns="http://schemas.openxmlformats.org/spreadsheetml/2006/main" count="3871" uniqueCount="59">
  <si>
    <t>様式第6号（別紙2-1）</t>
    <rPh sb="0" eb="2">
      <t>ヨウシキ</t>
    </rPh>
    <rPh sb="4" eb="5">
      <t>ゴウ</t>
    </rPh>
    <rPh sb="6" eb="8">
      <t>ベッシ</t>
    </rPh>
    <phoneticPr fontId="2"/>
  </si>
  <si>
    <t>企業名：</t>
    <rPh sb="0" eb="2">
      <t>キギョウ</t>
    </rPh>
    <rPh sb="2" eb="3">
      <t>メイ</t>
    </rPh>
    <phoneticPr fontId="2"/>
  </si>
  <si>
    <t>従事者の氏名</t>
    <rPh sb="0" eb="3">
      <t>ジュウジシャ</t>
    </rPh>
    <rPh sb="4" eb="6">
      <t>シメイ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</si>
  <si>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</si>
  <si>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</si>
  <si>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</si>
  <si>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</si>
  <si>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</si>
  <si>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</si>
  <si>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</si>
  <si>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</si>
  <si>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</si>
  <si>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</si>
  <si>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</si>
  <si>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</si>
  <si>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</si>
  <si>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</si>
  <si>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</si>
  <si>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</si>
  <si>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</si>
  <si>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</si>
  <si>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</si>
  <si>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</si>
  <si>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</si>
  <si>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</si>
  <si>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</si>
  <si>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</si>
  <si>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様式第6号（別紙2-3）</t>
    <rPh sb="0" eb="2">
      <t>ヨウシキ</t>
    </rPh>
    <rPh sb="2" eb="3">
      <t>ダイ</t>
    </rPh>
    <rPh sb="4" eb="5">
      <t>ゴウ</t>
    </rPh>
    <rPh sb="6" eb="8">
      <t>ベッシ</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</si>
  <si>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</si>
  <si>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</si>
  <si>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</si>
  <si>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様式第6号（別紙2-2）</t>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</si>
  <si>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</si>
  <si>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</si>
  <si>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</si>
  <si>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</si>
  <si>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</si>
  <si>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</si>
  <si>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</si>
  <si>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</si>
  <si>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</si>
  <si>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直　接　人　件　費　総　括　表　（　第　　期　遂行状況報告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</si>
  <si>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</si>
  <si>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</si>
  <si>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</si>
  <si>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</si>
  <si>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</si>
  <si>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</si>
  <si>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</si>
  <si>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</si>
  <si>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</si>
  <si>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</si>
  <si>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theme="9"/>
        <rFont val="ＭＳ Ｐゴシック"/>
        <family val="3"/>
        <charset val="128"/>
      </rPr>
      <t>人件費総括表</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は、会社の給与計算の期間に対応させてください。</t>
    </r>
    <r>
      <rPr>
        <sz val="10"/>
        <color rgb="FF000000"/>
        <rFont val="ＭＳ Ｐゴシック"/>
        <family val="3"/>
        <charset val="128"/>
      </rPr>
      <t xml:space="preserve">
</t>
    </r>
    <r>
      <rPr>
        <b/>
        <sz val="10"/>
        <color rgb="FF000000"/>
        <rFont val="ＭＳ Ｐゴシック"/>
        <family val="3"/>
        <charset val="128"/>
      </rPr>
      <t>⑤</t>
    </r>
    <r>
      <rPr>
        <b/>
        <sz val="10"/>
        <color theme="9"/>
        <rFont val="ＭＳ Ｐゴシック"/>
        <family val="3"/>
        <charset val="128"/>
      </rPr>
      <t>総括表</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53" eb="55">
      <t>キギョウ</t>
    </rPh>
    <rPh sb="55" eb="56">
      <t>メイ</t>
    </rPh>
    <rPh sb="56" eb="57">
      <t>ラン</t>
    </rPh>
    <rPh sb="58" eb="60">
      <t>キギョウ</t>
    </rPh>
    <rPh sb="60" eb="61">
      <t>メイ</t>
    </rPh>
    <rPh sb="85" eb="87">
      <t>アオイロ</t>
    </rPh>
    <rPh sb="93" eb="95">
      <t>シメイ</t>
    </rPh>
    <rPh sb="95" eb="96">
      <t>ラン</t>
    </rPh>
    <rPh sb="97" eb="100">
      <t>ジュウジシャ</t>
    </rPh>
    <rPh sb="101" eb="103">
      <t>シメイ</t>
    </rPh>
    <rPh sb="104" eb="106">
      <t>ニュウリョク</t>
    </rPh>
    <rPh sb="143" eb="144">
      <t>メイ</t>
    </rPh>
    <rPh sb="145" eb="147">
      <t>ガイトウ</t>
    </rPh>
    <rPh sb="149" eb="151">
      <t>ネンゲツ</t>
    </rPh>
    <rPh sb="152" eb="154">
      <t>シュウセイ</t>
    </rPh>
    <rPh sb="180" eb="182">
      <t>コベツ</t>
    </rPh>
    <rPh sb="182" eb="185">
      <t>メイサイヒョウ</t>
    </rPh>
    <rPh sb="187" eb="189">
      <t>カイシャ</t>
    </rPh>
    <rPh sb="190" eb="192">
      <t>キュウヨ</t>
    </rPh>
    <rPh sb="192" eb="194">
      <t>ケイサン</t>
    </rPh>
    <rPh sb="195" eb="197">
      <t>キカン</t>
    </rPh>
    <rPh sb="198" eb="200">
      <t>タイオウ</t>
    </rPh>
    <rPh sb="238" eb="240">
      <t>フクセイ</t>
    </rPh>
    <rPh sb="243" eb="245">
      <t>バアイ</t>
    </rPh>
    <rPh sb="260" eb="261">
      <t>ゼン</t>
    </rPh>
    <rPh sb="261" eb="264">
      <t>ジュウジシャ</t>
    </rPh>
    <rPh sb="265" eb="267">
      <t>ジョウホウ</t>
    </rPh>
    <rPh sb="268" eb="270">
      <t>ニュウリョク</t>
    </rPh>
    <phoneticPr fontId="2"/>
  </si>
  <si>
    <t>休憩時間</t>
    <rPh sb="0" eb="2">
      <t>キュウケイ</t>
    </rPh>
    <rPh sb="2" eb="4">
      <t>ジカン</t>
    </rPh>
    <phoneticPr fontId="2"/>
  </si>
  <si>
    <t>延時間数</t>
    <rPh sb="0" eb="1">
      <t>ノ</t>
    </rPh>
    <rPh sb="1" eb="3">
      <t>ジカン</t>
    </rPh>
    <rPh sb="3" eb="4">
      <t>スウ</t>
    </rPh>
    <phoneticPr fontId="2"/>
  </si>
  <si>
    <t>時間単価</t>
    <rPh sb="0" eb="2">
      <t>ジカン</t>
    </rPh>
    <rPh sb="2" eb="4">
      <t>タンカ</t>
    </rPh>
    <phoneticPr fontId="2"/>
  </si>
  <si>
    <t>時間給の合計</t>
    <rPh sb="0" eb="2">
      <t>ジカン</t>
    </rPh>
    <rPh sb="2" eb="3">
      <t>キュウ</t>
    </rPh>
    <rPh sb="4" eb="6">
      <t>ゴウケイ</t>
    </rPh>
    <phoneticPr fontId="2"/>
  </si>
  <si>
    <t>2020年１月支払分</t>
    <rPh sb="4" eb="5">
      <t>ネン</t>
    </rPh>
    <rPh sb="6" eb="7">
      <t>ガツ</t>
    </rPh>
    <rPh sb="7" eb="9">
      <t>シハラ</t>
    </rPh>
    <rPh sb="9" eb="10">
      <t>ブン</t>
    </rPh>
    <phoneticPr fontId="2"/>
  </si>
  <si>
    <t>システム全体の構成：要求項目を再設計</t>
    <rPh sb="4" eb="6">
      <t>ゼンタイ</t>
    </rPh>
    <rPh sb="7" eb="9">
      <t>コウセイ</t>
    </rPh>
    <rPh sb="10" eb="12">
      <t>ヨウキュウ</t>
    </rPh>
    <rPh sb="12" eb="14">
      <t>コウモク</t>
    </rPh>
    <rPh sb="15" eb="18">
      <t>サイセッケイ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</si>
</sst>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0_ ;[Red]\-#,##0\ "/>
    <numFmt numFmtId="179" formatCode="h&quot;時間&quot;mm&quot;分&quot;;@"/>
    <numFmt numFmtId="180" formatCode="0.0_ "/>
    <numFmt numFmtId="181" formatCode="[$-F400]h:mm:ss\ AM/PM"/>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12"/>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
      <sz val="10"/>
      <color rgb="FFFF0000"/>
      <name val="ＭＳ Ｐ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05">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38" fontId="0" fillId="0" borderId="5" xfId="1" applyFont="1" applyBorder="1" applyAlignment="1">
      <alignment horizontal="right" vertical="center"/>
    </xf>
    <xf numFmtId="176" fontId="10" fillId="0" borderId="2" xfId="0" applyNumberFormat="1" applyFont="1" applyBorder="1" applyAlignment="1">
      <alignment vertical="center"/>
    </xf>
    <xf numFmtId="176" fontId="10" fillId="0" borderId="5" xfId="0" applyNumberFormat="1" applyFont="1" applyBorder="1" applyAlignment="1">
      <alignment vertical="center"/>
    </xf>
    <xf numFmtId="176" fontId="10" fillId="0" borderId="8" xfId="0" applyNumberFormat="1" applyFont="1" applyBorder="1" applyAlignment="1">
      <alignment vertical="center"/>
    </xf>
    <xf numFmtId="176" fontId="10" fillId="0" borderId="3" xfId="0" applyNumberFormat="1" applyFont="1" applyBorder="1" applyAlignment="1">
      <alignment vertical="center"/>
    </xf>
    <xf numFmtId="20" fontId="11" fillId="0" borderId="38" xfId="0" applyNumberFormat="1" applyFont="1" applyBorder="1" applyAlignment="1" applyProtection="1">
      <alignment horizontal="center" vertical="center"/>
      <protection locked="0"/>
    </xf>
    <xf numFmtId="20" fontId="11" fillId="0" borderId="40" xfId="0" applyNumberFormat="1" applyFont="1" applyBorder="1" applyAlignment="1" applyProtection="1">
      <alignment horizontal="center" vertical="center"/>
      <protection locked="0"/>
    </xf>
    <xf numFmtId="20" fontId="11" fillId="0" borderId="5" xfId="0" applyNumberFormat="1" applyFont="1" applyBorder="1" applyAlignment="1" applyProtection="1">
      <alignment horizontal="center" vertical="center"/>
      <protection locked="0"/>
    </xf>
    <xf numFmtId="20" fontId="11" fillId="0" borderId="7" xfId="0" applyNumberFormat="1" applyFont="1" applyBorder="1" applyAlignment="1" applyProtection="1">
      <alignment horizontal="center" vertical="center"/>
      <protection locked="0"/>
    </xf>
    <xf numFmtId="20" fontId="11" fillId="0" borderId="34" xfId="0" applyNumberFormat="1" applyFont="1" applyBorder="1" applyAlignment="1" applyProtection="1">
      <alignment horizontal="center" vertical="center"/>
      <protection locked="0"/>
    </xf>
    <xf numFmtId="20" fontId="11" fillId="0" borderId="35" xfId="0" applyNumberFormat="1" applyFont="1" applyBorder="1" applyAlignment="1" applyProtection="1">
      <alignment horizontal="center" vertical="center"/>
      <protection locked="0"/>
    </xf>
    <xf numFmtId="56" fontId="11" fillId="0" borderId="14" xfId="0" applyNumberFormat="1" applyFont="1" applyBorder="1" applyAlignment="1" applyProtection="1">
      <alignment horizontal="right" vertical="center"/>
      <protection locked="0"/>
    </xf>
    <xf numFmtId="56" fontId="11" fillId="0" borderId="27" xfId="0" applyNumberFormat="1" applyFont="1" applyBorder="1" applyAlignment="1" applyProtection="1">
      <alignment horizontal="right" vertical="center"/>
      <protection locked="0"/>
    </xf>
    <xf numFmtId="56" fontId="11" fillId="0" borderId="17" xfId="0" applyNumberFormat="1" applyFont="1" applyBorder="1" applyAlignment="1" applyProtection="1">
      <alignment horizontal="right" vertical="center"/>
      <protection locked="0"/>
    </xf>
    <xf numFmtId="0" fontId="11" fillId="0" borderId="0" xfId="0" applyFont="1" applyFill="1" applyAlignment="1" applyProtection="1">
      <alignment vertical="center"/>
    </xf>
    <xf numFmtId="0" fontId="11" fillId="0" borderId="0" xfId="0" applyFont="1" applyAlignment="1" applyProtection="1">
      <alignment vertical="center"/>
    </xf>
    <xf numFmtId="0" fontId="12" fillId="0" borderId="0" xfId="0" applyFont="1" applyAlignment="1" applyProtection="1">
      <alignment horizontal="left" vertical="center"/>
    </xf>
    <xf numFmtId="0" fontId="11" fillId="0" borderId="0" xfId="0" applyFont="1" applyBorder="1" applyAlignment="1" applyProtection="1">
      <alignment horizontal="left" vertical="center"/>
    </xf>
    <xf numFmtId="0" fontId="11"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center" vertical="center"/>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xf>
    <xf numFmtId="0" fontId="11" fillId="0" borderId="0" xfId="0" applyNumberFormat="1" applyFont="1" applyFill="1" applyBorder="1" applyAlignment="1" applyProtection="1">
      <alignment horizontal="center" vertical="center"/>
    </xf>
    <xf numFmtId="0" fontId="11" fillId="0" borderId="19" xfId="0" applyNumberFormat="1" applyFont="1" applyBorder="1" applyAlignment="1" applyProtection="1">
      <alignment horizontal="left" vertical="center"/>
    </xf>
    <xf numFmtId="0" fontId="11" fillId="0" borderId="39" xfId="0" applyFont="1" applyBorder="1" applyAlignment="1" applyProtection="1">
      <alignment horizontal="center" vertical="center"/>
    </xf>
    <xf numFmtId="0" fontId="11" fillId="0" borderId="38" xfId="0" applyNumberFormat="1" applyFont="1" applyFill="1" applyBorder="1" applyAlignment="1" applyProtection="1">
      <alignment horizontal="center" vertical="center"/>
    </xf>
    <xf numFmtId="20" fontId="11" fillId="0" borderId="39" xfId="0" applyNumberFormat="1" applyFont="1" applyBorder="1" applyAlignment="1" applyProtection="1">
      <alignment horizontal="left" vertical="center"/>
    </xf>
    <xf numFmtId="0" fontId="11" fillId="0" borderId="39" xfId="0" applyNumberFormat="1" applyFont="1" applyFill="1" applyBorder="1" applyAlignment="1" applyProtection="1">
      <alignment horizontal="center" vertical="center"/>
    </xf>
    <xf numFmtId="179" fontId="11" fillId="0" borderId="40" xfId="0" applyNumberFormat="1" applyFont="1" applyBorder="1" applyAlignment="1" applyProtection="1">
      <alignment horizontal="left" vertical="center" wrapText="1"/>
    </xf>
    <xf numFmtId="38" fontId="11" fillId="0" borderId="38" xfId="1" applyFont="1" applyBorder="1" applyAlignment="1" applyProtection="1">
      <alignment horizontal="right" vertical="center"/>
    </xf>
    <xf numFmtId="0" fontId="11" fillId="0" borderId="40" xfId="0" applyFont="1" applyBorder="1" applyAlignment="1" applyProtection="1">
      <alignment horizontal="left" vertical="center"/>
    </xf>
    <xf numFmtId="181" fontId="11" fillId="0" borderId="41" xfId="0" applyNumberFormat="1" applyFont="1" applyBorder="1" applyAlignment="1" applyProtection="1">
      <alignment vertical="center" wrapText="1"/>
    </xf>
    <xf numFmtId="0" fontId="11" fillId="0" borderId="42" xfId="0" applyFont="1" applyBorder="1" applyAlignment="1" applyProtection="1">
      <alignment vertical="center"/>
    </xf>
    <xf numFmtId="20" fontId="11" fillId="0" borderId="0" xfId="0" applyNumberFormat="1" applyFont="1" applyAlignment="1" applyProtection="1">
      <alignment vertical="center"/>
    </xf>
    <xf numFmtId="0" fontId="11" fillId="0" borderId="7" xfId="0" applyNumberFormat="1" applyFont="1" applyBorder="1" applyAlignment="1" applyProtection="1">
      <alignment horizontal="left" vertical="center" wrapText="1"/>
    </xf>
    <xf numFmtId="0" fontId="11" fillId="0" borderId="6" xfId="0" applyFont="1" applyBorder="1" applyAlignment="1" applyProtection="1">
      <alignment horizontal="center" vertical="center"/>
    </xf>
    <xf numFmtId="0" fontId="11" fillId="0" borderId="5" xfId="0" applyNumberFormat="1" applyFont="1" applyFill="1" applyBorder="1" applyAlignment="1" applyProtection="1">
      <alignment horizontal="center" vertical="center"/>
    </xf>
    <xf numFmtId="20" fontId="11" fillId="0" borderId="6"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wrapText="1"/>
    </xf>
    <xf numFmtId="179" fontId="11" fillId="0" borderId="7" xfId="0" applyNumberFormat="1" applyFont="1" applyBorder="1" applyAlignment="1" applyProtection="1">
      <alignment horizontal="left" vertical="center" wrapText="1"/>
    </xf>
    <xf numFmtId="38" fontId="11" fillId="0" borderId="5" xfId="1" applyFont="1" applyBorder="1" applyAlignment="1" applyProtection="1">
      <alignment horizontal="right" vertical="center"/>
    </xf>
    <xf numFmtId="0" fontId="11" fillId="0" borderId="7" xfId="0" applyFont="1" applyBorder="1" applyAlignment="1" applyProtection="1">
      <alignment horizontal="left" vertical="center"/>
    </xf>
    <xf numFmtId="0" fontId="11" fillId="0" borderId="22" xfId="0" applyFont="1" applyBorder="1" applyAlignment="1" applyProtection="1">
      <alignment vertical="center" wrapText="1"/>
    </xf>
    <xf numFmtId="0" fontId="11" fillId="0" borderId="24" xfId="0" applyFont="1" applyBorder="1" applyAlignment="1" applyProtection="1">
      <alignment vertical="center"/>
    </xf>
    <xf numFmtId="0" fontId="11" fillId="0" borderId="7"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xf>
    <xf numFmtId="0" fontId="11" fillId="0" borderId="23" xfId="0" applyFont="1" applyBorder="1" applyAlignment="1" applyProtection="1">
      <alignment vertical="center" wrapText="1"/>
    </xf>
    <xf numFmtId="0" fontId="11" fillId="0" borderId="32" xfId="0" applyNumberFormat="1" applyFont="1" applyBorder="1" applyAlignment="1" applyProtection="1">
      <alignment horizontal="left" vertical="center"/>
    </xf>
    <xf numFmtId="0" fontId="11" fillId="0" borderId="35" xfId="0" applyFont="1" applyBorder="1" applyAlignment="1" applyProtection="1">
      <alignment horizontal="center" vertical="center"/>
    </xf>
    <xf numFmtId="0" fontId="11" fillId="0" borderId="34" xfId="0" applyNumberFormat="1" applyFont="1" applyFill="1" applyBorder="1" applyAlignment="1" applyProtection="1">
      <alignment horizontal="center" vertical="center"/>
    </xf>
    <xf numFmtId="20" fontId="11" fillId="0" borderId="35" xfId="0" applyNumberFormat="1" applyFont="1" applyBorder="1" applyAlignment="1" applyProtection="1">
      <alignment horizontal="left" vertical="center"/>
    </xf>
    <xf numFmtId="0" fontId="11" fillId="0" borderId="35" xfId="0" applyNumberFormat="1" applyFont="1" applyFill="1" applyBorder="1" applyAlignment="1" applyProtection="1">
      <alignment horizontal="center" vertical="center"/>
    </xf>
    <xf numFmtId="179" fontId="11" fillId="0" borderId="36" xfId="0" applyNumberFormat="1" applyFont="1" applyBorder="1" applyAlignment="1" applyProtection="1">
      <alignment horizontal="left" vertical="center" wrapText="1"/>
    </xf>
    <xf numFmtId="38" fontId="11" fillId="0" borderId="34" xfId="1" applyFont="1" applyBorder="1" applyAlignment="1" applyProtection="1">
      <alignment horizontal="right" vertical="center"/>
    </xf>
    <xf numFmtId="0" fontId="11" fillId="0" borderId="36" xfId="0" applyFont="1" applyBorder="1" applyAlignment="1" applyProtection="1">
      <alignment horizontal="left" vertical="center"/>
    </xf>
    <xf numFmtId="0" fontId="11" fillId="0" borderId="37" xfId="0" applyFont="1" applyBorder="1" applyAlignment="1" applyProtection="1">
      <alignment vertical="center" wrapText="1"/>
    </xf>
    <xf numFmtId="0" fontId="11" fillId="0" borderId="25" xfId="0" applyFont="1" applyBorder="1" applyAlignment="1" applyProtection="1">
      <alignment vertical="center"/>
    </xf>
    <xf numFmtId="38" fontId="12" fillId="0" borderId="31" xfId="1" applyFont="1" applyBorder="1" applyAlignment="1" applyProtection="1">
      <alignment horizontal="right" vertical="center"/>
    </xf>
    <xf numFmtId="0" fontId="11" fillId="0" borderId="32" xfId="0" applyFont="1" applyBorder="1" applyAlignment="1" applyProtection="1">
      <alignment horizontal="left" vertical="center"/>
    </xf>
    <xf numFmtId="56" fontId="11" fillId="0" borderId="0" xfId="0" applyNumberFormat="1" applyFont="1" applyBorder="1" applyAlignment="1" applyProtection="1">
      <alignment horizontal="center" vertical="center"/>
    </xf>
    <xf numFmtId="0" fontId="11" fillId="0" borderId="0" xfId="0" applyNumberFormat="1" applyFont="1" applyBorder="1" applyAlignment="1" applyProtection="1">
      <alignment horizontal="center" vertical="center"/>
    </xf>
    <xf numFmtId="180" fontId="12" fillId="0" borderId="0" xfId="0" applyNumberFormat="1" applyFont="1" applyBorder="1" applyAlignment="1" applyProtection="1">
      <alignment horizontal="center" vertical="center"/>
    </xf>
    <xf numFmtId="38" fontId="12" fillId="0" borderId="0" xfId="1" applyFont="1" applyBorder="1" applyAlignment="1" applyProtection="1">
      <alignment horizontal="right" vertical="center"/>
    </xf>
    <xf numFmtId="0" fontId="11" fillId="0" borderId="0" xfId="0" applyFont="1" applyBorder="1" applyAlignment="1" applyProtection="1">
      <alignment vertical="center" wrapText="1"/>
    </xf>
    <xf numFmtId="20" fontId="11" fillId="0" borderId="0" xfId="0" applyNumberFormat="1" applyFont="1" applyBorder="1" applyAlignment="1" applyProtection="1">
      <alignment vertical="center"/>
      <protection locked="0"/>
    </xf>
    <xf numFmtId="0" fontId="0" fillId="0" borderId="6" xfId="0" applyBorder="1" applyAlignment="1">
      <alignment horizontal="left" vertical="center"/>
    </xf>
    <xf numFmtId="38" fontId="0" fillId="0" borderId="6" xfId="1" applyFont="1" applyBorder="1" applyAlignment="1">
      <alignment horizontal="right" vertical="center"/>
    </xf>
    <xf numFmtId="0" fontId="0" fillId="0" borderId="7" xfId="0" applyBorder="1" applyAlignment="1">
      <alignment horizontal="left" vertical="center"/>
    </xf>
    <xf numFmtId="0" fontId="0" fillId="0" borderId="5" xfId="0"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44" xfId="0" applyBorder="1" applyAlignment="1">
      <alignment vertical="center"/>
    </xf>
    <xf numFmtId="0" fontId="0" fillId="0" borderId="1" xfId="0" applyFont="1" applyBorder="1" applyAlignment="1">
      <alignment horizontal="right" vertical="center"/>
    </xf>
    <xf numFmtId="38" fontId="0" fillId="0" borderId="8" xfId="0" applyNumberFormat="1" applyFont="1" applyBorder="1" applyAlignment="1">
      <alignment horizontal="right" vertical="center"/>
    </xf>
    <xf numFmtId="38" fontId="0" fillId="0" borderId="6" xfId="0" applyNumberFormat="1" applyBorder="1" applyAlignment="1">
      <alignment horizontal="right" vertical="center"/>
    </xf>
    <xf numFmtId="0" fontId="0" fillId="0" borderId="45" xfId="0" applyBorder="1" applyAlignment="1">
      <alignment vertical="center"/>
    </xf>
    <xf numFmtId="0" fontId="11" fillId="0" borderId="15" xfId="0" applyNumberFormat="1" applyFont="1" applyBorder="1" applyAlignment="1" applyProtection="1">
      <alignment horizontal="left" vertical="center"/>
    </xf>
    <xf numFmtId="0" fontId="11" fillId="0" borderId="39" xfId="0" applyFont="1" applyBorder="1" applyAlignment="1" applyProtection="1">
      <alignment horizontal="left" vertical="center"/>
    </xf>
    <xf numFmtId="181" fontId="11" fillId="0" borderId="46" xfId="0" applyNumberFormat="1" applyFont="1" applyBorder="1" applyAlignment="1" applyProtection="1">
      <alignment vertical="center" wrapText="1"/>
    </xf>
    <xf numFmtId="0" fontId="14" fillId="0" borderId="0" xfId="0" applyFont="1" applyAlignment="1">
      <alignment horizontal="left" vertical="center"/>
    </xf>
    <xf numFmtId="0" fontId="16" fillId="0" borderId="0" xfId="0" applyFont="1" applyAlignment="1">
      <alignment horizontal="left" vertical="center"/>
    </xf>
    <xf numFmtId="0" fontId="17" fillId="3" borderId="0" xfId="0" applyFont="1" applyFill="1" applyAlignment="1">
      <alignment horizontal="center" vertical="center"/>
    </xf>
    <xf numFmtId="0" fontId="11" fillId="0" borderId="1" xfId="0" applyNumberFormat="1"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1" fillId="0" borderId="5" xfId="2" applyFont="1" applyBorder="1" applyAlignment="1" applyProtection="1">
      <alignment horizontal="center" vertical="center"/>
    </xf>
    <xf numFmtId="0" fontId="21" fillId="0" borderId="43" xfId="2" applyFont="1" applyBorder="1" applyAlignment="1" applyProtection="1">
      <alignment horizontal="left" vertical="center"/>
    </xf>
    <xf numFmtId="0" fontId="21" fillId="0" borderId="7" xfId="2" applyFont="1" applyBorder="1" applyAlignment="1" applyProtection="1">
      <alignment horizontal="center" vertical="center"/>
    </xf>
    <xf numFmtId="0" fontId="21" fillId="0" borderId="43" xfId="2" applyFont="1" applyBorder="1" applyAlignment="1" applyProtection="1">
      <alignment horizontal="center" vertical="center"/>
    </xf>
    <xf numFmtId="3" fontId="21" fillId="0" borderId="7" xfId="2" applyNumberFormat="1" applyFont="1" applyBorder="1" applyAlignment="1" applyProtection="1">
      <alignment horizontal="center" vertical="center"/>
    </xf>
    <xf numFmtId="3" fontId="21" fillId="0" borderId="7" xfId="2" applyNumberFormat="1" applyFont="1" applyFill="1" applyBorder="1" applyAlignment="1" applyProtection="1">
      <alignment horizontal="center" vertical="center"/>
    </xf>
    <xf numFmtId="0" fontId="21" fillId="0" borderId="6" xfId="2" applyFont="1" applyBorder="1" applyAlignment="1" applyProtection="1">
      <alignment horizontal="center" vertical="center"/>
    </xf>
    <xf numFmtId="3" fontId="21" fillId="0" borderId="6" xfId="2" applyNumberFormat="1" applyFont="1" applyBorder="1" applyAlignment="1" applyProtection="1">
      <alignment horizontal="center" vertical="center"/>
    </xf>
    <xf numFmtId="3" fontId="21" fillId="0" borderId="6" xfId="2" applyNumberFormat="1" applyFont="1" applyFill="1" applyBorder="1" applyAlignment="1" applyProtection="1">
      <alignment horizontal="center" vertical="center"/>
    </xf>
    <xf numFmtId="178" fontId="21" fillId="0" borderId="5" xfId="2" applyNumberFormat="1" applyFont="1" applyBorder="1" applyAlignment="1" applyProtection="1">
      <alignment horizontal="center" vertical="center"/>
    </xf>
    <xf numFmtId="178" fontId="21" fillId="0" borderId="5" xfId="2" applyNumberFormat="1" applyFont="1" applyFill="1" applyBorder="1" applyAlignment="1" applyProtection="1">
      <alignment horizontal="center" vertical="center"/>
    </xf>
    <xf numFmtId="0" fontId="21" fillId="2" borderId="11" xfId="2" applyFont="1" applyFill="1" applyBorder="1" applyAlignment="1" applyProtection="1">
      <alignment horizontal="center" vertical="center"/>
    </xf>
    <xf numFmtId="0" fontId="21" fillId="2" borderId="13" xfId="2" applyFont="1" applyFill="1" applyBorder="1" applyAlignment="1" applyProtection="1">
      <alignment horizontal="center" vertical="center"/>
    </xf>
    <xf numFmtId="0" fontId="21" fillId="2" borderId="12" xfId="2" applyFont="1" applyFill="1" applyBorder="1" applyAlignment="1" applyProtection="1">
      <alignment horizontal="center" vertical="center"/>
    </xf>
    <xf numFmtId="3" fontId="21" fillId="0" borderId="9" xfId="2" applyNumberFormat="1" applyFont="1" applyFill="1" applyBorder="1" applyAlignment="1" applyProtection="1">
      <alignment horizontal="center" vertical="center"/>
    </xf>
    <xf numFmtId="0" fontId="21" fillId="0" borderId="49" xfId="2" applyFont="1" applyBorder="1" applyAlignment="1" applyProtection="1">
      <alignment horizontal="center" vertical="center"/>
    </xf>
    <xf numFmtId="3" fontId="21" fillId="0" borderId="4" xfId="2" applyNumberFormat="1" applyFont="1" applyFill="1" applyBorder="1" applyAlignment="1" applyProtection="1">
      <alignment horizontal="center" vertical="center"/>
    </xf>
    <xf numFmtId="178" fontId="21" fillId="0" borderId="3" xfId="2" applyNumberFormat="1" applyFont="1" applyFill="1" applyBorder="1" applyAlignment="1" applyProtection="1">
      <alignment horizontal="center" vertical="center"/>
    </xf>
    <xf numFmtId="0" fontId="21"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1" fillId="0" borderId="0" xfId="0" applyFont="1" applyBorder="1" applyAlignment="1" applyProtection="1">
      <alignment horizontal="center" vertical="center"/>
    </xf>
    <xf numFmtId="20" fontId="11" fillId="0" borderId="39" xfId="0" applyNumberFormat="1" applyFont="1" applyBorder="1" applyAlignment="1" applyProtection="1">
      <alignment horizontal="center" vertical="center"/>
      <protection locked="0"/>
    </xf>
    <xf numFmtId="20" fontId="11" fillId="0" borderId="6" xfId="0" applyNumberFormat="1" applyFont="1" applyBorder="1" applyAlignment="1" applyProtection="1">
      <alignment horizontal="center" vertical="center"/>
      <protection locked="0"/>
    </xf>
    <xf numFmtId="20" fontId="11" fillId="0" borderId="36" xfId="0" applyNumberFormat="1" applyFont="1" applyBorder="1" applyAlignment="1" applyProtection="1">
      <alignment horizontal="center" vertical="center"/>
      <protection locked="0"/>
    </xf>
    <xf numFmtId="0" fontId="11" fillId="0" borderId="41" xfId="0" applyFont="1" applyBorder="1" applyAlignment="1" applyProtection="1">
      <alignment vertical="center"/>
    </xf>
    <xf numFmtId="20" fontId="11" fillId="0" borderId="11" xfId="0" applyNumberFormat="1" applyFont="1" applyBorder="1" applyAlignment="1" applyProtection="1">
      <alignment horizontal="center" vertical="center"/>
      <protection locked="0"/>
    </xf>
    <xf numFmtId="20" fontId="11" fillId="0" borderId="13" xfId="0" applyNumberFormat="1" applyFont="1" applyBorder="1" applyAlignment="1" applyProtection="1">
      <alignment horizontal="center" vertical="center"/>
      <protection locked="0"/>
    </xf>
    <xf numFmtId="20" fontId="11" fillId="0" borderId="12" xfId="0" applyNumberFormat="1" applyFont="1" applyBorder="1" applyAlignment="1" applyProtection="1">
      <alignment horizontal="center" vertical="center"/>
      <protection locked="0"/>
    </xf>
    <xf numFmtId="56" fontId="11" fillId="0" borderId="47" xfId="0" applyNumberFormat="1" applyFont="1" applyBorder="1" applyAlignment="1" applyProtection="1">
      <alignment horizontal="right" vertical="center"/>
      <protection locked="0"/>
    </xf>
    <xf numFmtId="20" fontId="11" fillId="0" borderId="46" xfId="0" applyNumberFormat="1" applyFont="1" applyBorder="1" applyAlignment="1" applyProtection="1">
      <alignment horizontal="center" vertical="center"/>
      <protection locked="0"/>
    </xf>
    <xf numFmtId="56" fontId="11" fillId="0" borderId="46" xfId="0" applyNumberFormat="1" applyFont="1" applyBorder="1" applyAlignment="1" applyProtection="1">
      <alignment horizontal="right" vertical="center"/>
      <protection locked="0"/>
    </xf>
    <xf numFmtId="0" fontId="16" fillId="4" borderId="0" xfId="0" applyFont="1" applyFill="1" applyAlignment="1">
      <alignment horizontal="left" vertical="top" wrapText="1"/>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11" fillId="0" borderId="16" xfId="0" applyNumberFormat="1" applyFont="1" applyFill="1" applyBorder="1" applyAlignment="1" applyProtection="1">
      <alignment horizontal="center" vertical="center" shrinkToFit="1"/>
    </xf>
    <xf numFmtId="0" fontId="11" fillId="0" borderId="50" xfId="0" applyNumberFormat="1" applyFont="1" applyFill="1" applyBorder="1" applyAlignment="1" applyProtection="1">
      <alignment horizontal="center" vertical="center" shrinkToFit="1"/>
    </xf>
    <xf numFmtId="178" fontId="23" fillId="0" borderId="5" xfId="2" applyNumberFormat="1" applyFont="1" applyBorder="1" applyAlignment="1" applyProtection="1">
      <alignment horizontal="center" vertical="center"/>
    </xf>
    <xf numFmtId="178" fontId="23" fillId="0" borderId="5" xfId="2" applyNumberFormat="1" applyFont="1" applyFill="1" applyBorder="1" applyAlignment="1" applyProtection="1">
      <alignment horizontal="center" vertical="center"/>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6" fontId="22"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1" fillId="0" borderId="28" xfId="0" applyFont="1" applyBorder="1" applyAlignment="1" applyProtection="1">
      <alignment horizontal="center" vertical="center" wrapText="1"/>
    </xf>
    <xf numFmtId="0" fontId="11" fillId="0" borderId="33" xfId="0" applyFont="1" applyBorder="1" applyAlignment="1" applyProtection="1">
      <alignment horizontal="center" vertical="center" wrapText="1"/>
    </xf>
    <xf numFmtId="0" fontId="11" fillId="0" borderId="18" xfId="0" applyFont="1" applyBorder="1" applyAlignment="1" applyProtection="1">
      <alignment horizontal="center" vertical="center"/>
    </xf>
    <xf numFmtId="0" fontId="11" fillId="0" borderId="19" xfId="0" applyFont="1" applyBorder="1" applyAlignment="1" applyProtection="1">
      <alignment horizontal="center" vertical="center"/>
    </xf>
    <xf numFmtId="56" fontId="11" fillId="0" borderId="10" xfId="0" applyNumberFormat="1" applyFont="1" applyBorder="1" applyAlignment="1" applyProtection="1">
      <alignment horizontal="center" vertical="center"/>
    </xf>
    <xf numFmtId="56" fontId="11" fillId="0" borderId="26" xfId="0" applyNumberFormat="1" applyFont="1" applyBorder="1" applyAlignment="1" applyProtection="1">
      <alignment horizontal="center" vertical="center"/>
    </xf>
    <xf numFmtId="0" fontId="11" fillId="0" borderId="28" xfId="0" applyNumberFormat="1" applyFont="1" applyBorder="1" applyAlignment="1" applyProtection="1">
      <alignment horizontal="center" vertical="center"/>
    </xf>
    <xf numFmtId="0" fontId="11" fillId="0" borderId="29" xfId="0" applyNumberFormat="1" applyFont="1" applyBorder="1" applyAlignment="1" applyProtection="1">
      <alignment horizontal="center" vertical="center"/>
    </xf>
    <xf numFmtId="0" fontId="11" fillId="0" borderId="30" xfId="0" applyNumberFormat="1" applyFont="1" applyBorder="1" applyAlignment="1" applyProtection="1">
      <alignment horizontal="center" vertical="center"/>
    </xf>
    <xf numFmtId="180" fontId="12" fillId="0" borderId="31" xfId="0" applyNumberFormat="1" applyFont="1" applyBorder="1" applyAlignment="1" applyProtection="1">
      <alignment horizontal="center" vertical="center"/>
    </xf>
    <xf numFmtId="180" fontId="12" fillId="0" borderId="1" xfId="0" applyNumberFormat="1" applyFont="1" applyBorder="1" applyAlignment="1" applyProtection="1">
      <alignment horizontal="center" vertical="center"/>
    </xf>
    <xf numFmtId="0" fontId="11" fillId="0" borderId="1" xfId="0" applyNumberFormat="1" applyFont="1" applyBorder="1" applyAlignment="1" applyProtection="1">
      <alignment horizontal="center" vertical="center"/>
    </xf>
    <xf numFmtId="0" fontId="11" fillId="0" borderId="32" xfId="0" applyNumberFormat="1" applyFont="1" applyBorder="1" applyAlignment="1" applyProtection="1">
      <alignment horizontal="center" vertical="center"/>
    </xf>
    <xf numFmtId="0" fontId="11" fillId="0" borderId="6" xfId="0" applyFont="1" applyBorder="1" applyAlignment="1" applyProtection="1">
      <alignment horizontal="center" vertical="center"/>
    </xf>
    <xf numFmtId="38" fontId="11" fillId="0" borderId="6" xfId="1" applyFont="1" applyBorder="1" applyAlignment="1" applyProtection="1">
      <alignment horizontal="center" vertical="center"/>
    </xf>
    <xf numFmtId="0" fontId="11" fillId="0" borderId="14" xfId="0" applyFont="1" applyBorder="1" applyAlignment="1" applyProtection="1">
      <alignment horizontal="center" vertical="center"/>
    </xf>
    <xf numFmtId="0" fontId="11" fillId="0" borderId="26" xfId="0" applyFont="1" applyBorder="1" applyAlignment="1" applyProtection="1">
      <alignment horizontal="center" vertical="center"/>
    </xf>
    <xf numFmtId="0" fontId="11" fillId="0" borderId="16" xfId="0" applyFont="1" applyBorder="1" applyAlignment="1" applyProtection="1">
      <alignment horizontal="center" vertical="center"/>
    </xf>
    <xf numFmtId="0" fontId="11" fillId="0" borderId="15" xfId="0" applyFont="1" applyBorder="1" applyAlignment="1" applyProtection="1">
      <alignment horizontal="center" vertical="center"/>
    </xf>
    <xf numFmtId="0" fontId="12" fillId="0" borderId="0" xfId="0" applyFont="1" applyAlignment="1" applyProtection="1">
      <alignment vertical="center"/>
    </xf>
    <xf numFmtId="0" fontId="11" fillId="0" borderId="11" xfId="0" applyFont="1" applyBorder="1" applyAlignment="1" applyProtection="1">
      <alignment horizontal="center" vertical="center"/>
    </xf>
    <xf numFmtId="55" fontId="12" fillId="0" borderId="0" xfId="0" applyNumberFormat="1" applyFont="1" applyAlignment="1" applyProtection="1">
      <alignment horizontal="center" vertical="center"/>
    </xf>
    <xf numFmtId="0" fontId="12" fillId="0" borderId="0" xfId="0" applyFont="1" applyAlignment="1" applyProtection="1">
      <alignment horizontal="center" vertical="center"/>
    </xf>
    <xf numFmtId="0" fontId="11" fillId="0" borderId="10" xfId="0" applyFont="1" applyBorder="1" applyAlignment="1" applyProtection="1">
      <alignment horizontal="center" vertical="center"/>
    </xf>
    <xf numFmtId="0" fontId="11" fillId="0" borderId="50" xfId="0" applyFont="1" applyBorder="1" applyAlignment="1" applyProtection="1">
      <alignment horizontal="center" vertical="center"/>
    </xf>
  </cellXfs>
  <cellStyles count="3">
    <cellStyle name="桁区切り" xfId="1" builtinId="6"/>
    <cellStyle name="標準" xfId="0" builtinId="0"/>
    <cellStyle name="標準 2" xfId="2"/>
  </cellStyles>
  <dxfs count="759">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58"/>
    </tableStyle>
    <tableStyle name="テーブル スタイル 1 2" pivot="0" count="6">
      <tableStyleElement type="wholeTable" dxfId="757"/>
      <tableStyleElement type="headerRow" dxfId="756"/>
      <tableStyleElement type="totalRow" dxfId="755"/>
      <tableStyleElement type="firstColumn" dxfId="754"/>
      <tableStyleElement type="lastColumn" dxfId="753"/>
      <tableStyleElement type="firstRowStripe" dxfId="75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238125</xdr:colOff>
      <xdr:row>0</xdr:row>
      <xdr:rowOff>161925</xdr:rowOff>
    </xdr:from>
    <xdr:to>
      <xdr:col>1</xdr:col>
      <xdr:colOff>1049867</xdr:colOff>
      <xdr:row>1</xdr:row>
      <xdr:rowOff>338667</xdr:rowOff>
    </xdr:to>
    <xdr:sp macro="" textlink="">
      <xdr:nvSpPr>
        <xdr:cNvPr id="4" name="角丸四角形 3"/>
        <xdr:cNvSpPr/>
      </xdr:nvSpPr>
      <xdr:spPr>
        <a:xfrm>
          <a:off x="238125" y="161925"/>
          <a:ext cx="1754717"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0</xdr:row>
      <xdr:rowOff>276225</xdr:rowOff>
    </xdr:from>
    <xdr:to>
      <xdr:col>4</xdr:col>
      <xdr:colOff>316050</xdr:colOff>
      <xdr:row>2</xdr:row>
      <xdr:rowOff>54225</xdr:rowOff>
    </xdr:to>
    <xdr:sp macro="" textlink="">
      <xdr:nvSpPr>
        <xdr:cNvPr id="37" name="角丸四角形 36"/>
        <xdr:cNvSpPr/>
      </xdr:nvSpPr>
      <xdr:spPr>
        <a:xfrm>
          <a:off x="304800" y="2762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9</xdr:col>
      <xdr:colOff>104775</xdr:colOff>
      <xdr:row>1</xdr:row>
      <xdr:rowOff>14288</xdr:rowOff>
    </xdr:from>
    <xdr:to>
      <xdr:col>12</xdr:col>
      <xdr:colOff>123825</xdr:colOff>
      <xdr:row>1</xdr:row>
      <xdr:rowOff>328613</xdr:rowOff>
    </xdr:to>
    <xdr:sp macro="" textlink="">
      <xdr:nvSpPr>
        <xdr:cNvPr id="38" name="角丸四角形 37"/>
        <xdr:cNvSpPr/>
      </xdr:nvSpPr>
      <xdr:spPr>
        <a:xfrm>
          <a:off x="3200400" y="395288"/>
          <a:ext cx="971550"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9</xdr:col>
      <xdr:colOff>104775</xdr:colOff>
      <xdr:row>2</xdr:row>
      <xdr:rowOff>123826</xdr:rowOff>
    </xdr:from>
    <xdr:to>
      <xdr:col>13</xdr:col>
      <xdr:colOff>209550</xdr:colOff>
      <xdr:row>6</xdr:row>
      <xdr:rowOff>155576</xdr:rowOff>
    </xdr:to>
    <xdr:sp macro="" textlink="">
      <xdr:nvSpPr>
        <xdr:cNvPr id="42" name="角丸四角形吹き出し 41"/>
        <xdr:cNvSpPr/>
      </xdr:nvSpPr>
      <xdr:spPr>
        <a:xfrm>
          <a:off x="3200400" y="885826"/>
          <a:ext cx="3914775" cy="1555750"/>
        </a:xfrm>
        <a:prstGeom prst="wedgeRoundRectCallout">
          <a:avLst>
            <a:gd name="adj1" fmla="val -33755"/>
            <a:gd name="adj2" fmla="val -60614"/>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支払い月の記入</a:t>
          </a:r>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①年月支払分⇒２０</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月支払分</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269874</xdr:colOff>
      <xdr:row>2</xdr:row>
      <xdr:rowOff>1</xdr:rowOff>
    </xdr:from>
    <xdr:to>
      <xdr:col>12</xdr:col>
      <xdr:colOff>2302749</xdr:colOff>
      <xdr:row>5</xdr:row>
      <xdr:rowOff>9001</xdr:rowOff>
    </xdr:to>
    <xdr:sp macro="" textlink="">
      <xdr:nvSpPr>
        <xdr:cNvPr id="32" name="Text Box 60"/>
        <xdr:cNvSpPr txBox="1">
          <a:spLocks noChangeArrowheads="1"/>
        </xdr:cNvSpPr>
      </xdr:nvSpPr>
      <xdr:spPr bwMode="auto">
        <a:xfrm>
          <a:off x="2174874" y="762001"/>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6"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J13" headerRowCount="0" totalsRowCount="1" headerRowBorderDxfId="750" tableBorderDxfId="749">
  <tableColumns count="10">
    <tableColumn id="1" name="列1" totalsRowLabel="合　　　計" headerRowDxfId="748" dataDxfId="747" totalsRowDxfId="746"/>
    <tableColumn id="3" name="列3" totalsRowFunction="custom" headerRowDxfId="745" dataDxfId="744" totalsRowDxfId="743" headerRowCellStyle="桁区切り" dataCellStyle="桁区切り">
      <totalsRowFormula>SUBTOTAL(109,直接人件費総括表[列3])
  +ROUNDDOWN(SUBTOTAL(109,直接人件費総括表[列5])/60,0)</totalsRowFormula>
    </tableColumn>
    <tableColumn id="4" name="列4" totalsRowLabel="時間" headerRowDxfId="742" dataDxfId="741" totalsRowDxfId="740"/>
    <tableColumn id="5" name="列5" totalsRowFunction="custom" headerRowDxfId="739" dataDxfId="738" totalsRowDxfId="737"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36" dataDxfId="735" totalsRowDxfId="734"/>
    <tableColumn id="7" name="列7" headerRowDxfId="733" dataDxfId="732" totalsRowDxfId="731"/>
    <tableColumn id="8" name="列8" totalsRowFunction="sum" headerRowDxfId="730" dataDxfId="729" totalsRowDxfId="728">
      <calculatedColumnFormula>直接人件費総括表[[#This Row],[列3]]*直接人件費総括表[[#This Row],[列7]]+直接人件費総括表[[#This Row],[列5]]/60*直接人件費総括表[[#This Row],[列7]]</calculatedColumnFormula>
    </tableColumn>
    <tableColumn id="9" name="列9" totalsRowLabel="円" headerRowDxfId="727" dataDxfId="726" totalsRowDxfId="725"/>
    <tableColumn id="10" name="列10" headerRowDxfId="724" dataDxfId="723" totalsRowDxfId="722"/>
    <tableColumn id="11" name="列11" headerRowDxfId="721" dataDxfId="720" totalsRowDxfId="719"/>
  </tableColumns>
  <tableStyleInfo name="テーブル スタイル 1" showFirstColumn="0" showLastColumn="0" showRowStripes="1" showColumnStripes="0"/>
</table>
</file>

<file path=xl/tables/table10.xml><?xml version="1.0" encoding="utf-8"?>
<table xmlns="http://schemas.openxmlformats.org/spreadsheetml/2006/main" id="38" name="テーブル141539" displayName="テーブル141539" ref="A8:N30" headerRowCount="0" totalsRowShown="0" headerRowDxfId="543" dataDxfId="541" headerRowBorderDxfId="542" tableBorderDxfId="540">
  <tableColumns count="14">
    <tableColumn id="1" name="列1" headerRowDxfId="539" dataDxfId="538"/>
    <tableColumn id="14" name="列14" headerRowDxfId="537" dataDxfId="536">
      <calculatedColumnFormula>IF(テーブル141539[[#This Row],[列1]]="",
    "",
    TEXT(テーブル141539[[#This Row],[列1]],"(aaa)"))</calculatedColumnFormula>
    </tableColumn>
    <tableColumn id="2" name="列2" headerRowDxfId="535" dataDxfId="534"/>
    <tableColumn id="3" name="列3" headerRowDxfId="533" dataDxfId="532"/>
    <tableColumn id="4" name="列4" headerRowDxfId="531" dataDxfId="530"/>
    <tableColumn id="15" name="列15" headerRowDxfId="529" dataDxfId="528"/>
    <tableColumn id="5" name="列5" headerRowDxfId="527" dataDxfId="526">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25" dataDxfId="524"/>
    <tableColumn id="7" name="列7" headerRowDxfId="523" dataDxfId="522">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21" dataDxfId="520"/>
    <tableColumn id="9" name="列9" headerRowDxfId="519" dataDxfId="518" headerRowCellStyle="桁区切り" dataCellStyle="桁区切り">
      <calculatedColumnFormula>IFERROR((テーブル141539[[#This Row],[列5]]+テーブル141539[[#This Row],[列7]]/60)*$C$5,"")</calculatedColumnFormula>
    </tableColumn>
    <tableColumn id="10" name="列10" headerRowDxfId="517" dataDxfId="516"/>
    <tableColumn id="11" name="列11" headerRowDxfId="515" dataDxfId="514"/>
    <tableColumn id="12" name="列12" headerRowDxfId="513" dataDxfId="512"/>
  </tableColumns>
  <tableStyleInfo showFirstColumn="0" showLastColumn="0" showRowStripes="1" showColumnStripes="0"/>
</table>
</file>

<file path=xl/tables/table11.xml><?xml version="1.0" encoding="utf-8"?>
<table xmlns="http://schemas.openxmlformats.org/spreadsheetml/2006/main" id="37" name="テーブル141538" displayName="テーブル141538" ref="A8:N30" headerRowCount="0" totalsRowShown="0" headerRowDxfId="511" dataDxfId="509" headerRowBorderDxfId="510" tableBorderDxfId="508">
  <tableColumns count="14">
    <tableColumn id="1" name="列1" headerRowDxfId="507" dataDxfId="506"/>
    <tableColumn id="14" name="列14" headerRowDxfId="505" dataDxfId="504">
      <calculatedColumnFormula>IF(テーブル141538[[#This Row],[列1]]="",
    "",
    TEXT(テーブル141538[[#This Row],[列1]],"(aaa)"))</calculatedColumnFormula>
    </tableColumn>
    <tableColumn id="2" name="列2" headerRowDxfId="503" dataDxfId="502"/>
    <tableColumn id="3" name="列3" headerRowDxfId="501" dataDxfId="500"/>
    <tableColumn id="4" name="列4" headerRowDxfId="499" dataDxfId="498"/>
    <tableColumn id="15" name="列15" headerRowDxfId="497" dataDxfId="496"/>
    <tableColumn id="5" name="列5" headerRowDxfId="495" dataDxfId="494">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493" dataDxfId="492"/>
    <tableColumn id="7" name="列7" headerRowDxfId="491" dataDxfId="490">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489" dataDxfId="488"/>
    <tableColumn id="9" name="列9" headerRowDxfId="487" dataDxfId="486" headerRowCellStyle="桁区切り" dataCellStyle="桁区切り">
      <calculatedColumnFormula>IFERROR((テーブル141538[[#This Row],[列5]]+テーブル141538[[#This Row],[列7]]/60)*$C$5,"")</calculatedColumnFormula>
    </tableColumn>
    <tableColumn id="10" name="列10" headerRowDxfId="485" dataDxfId="484"/>
    <tableColumn id="11" name="列11" headerRowDxfId="483" dataDxfId="482"/>
    <tableColumn id="12" name="列12" headerRowDxfId="481" dataDxfId="480"/>
  </tableColumns>
  <tableStyleInfo showFirstColumn="0" showLastColumn="0" showRowStripes="1" showColumnStripes="0"/>
</table>
</file>

<file path=xl/tables/table12.xml><?xml version="1.0" encoding="utf-8"?>
<table xmlns="http://schemas.openxmlformats.org/spreadsheetml/2006/main" id="22" name="テーブル141523" displayName="テーブル141523" ref="A8:N30" headerRowCount="0" totalsRowShown="0" headerRowDxfId="479" dataDxfId="477" headerRowBorderDxfId="478" tableBorderDxfId="476">
  <tableColumns count="14">
    <tableColumn id="1" name="列1" headerRowDxfId="475" dataDxfId="474"/>
    <tableColumn id="14" name="列14" headerRowDxfId="473" dataDxfId="472">
      <calculatedColumnFormula>IF(テーブル141523[[#This Row],[列1]]="",
    "",
    TEXT(テーブル141523[[#This Row],[列1]],"(aaa)"))</calculatedColumnFormula>
    </tableColumn>
    <tableColumn id="2" name="列2" headerRowDxfId="471" dataDxfId="470"/>
    <tableColumn id="3" name="列3" headerRowDxfId="469" dataDxfId="468"/>
    <tableColumn id="4" name="列4" headerRowDxfId="467" dataDxfId="466"/>
    <tableColumn id="15" name="列15" headerRowDxfId="465" dataDxfId="464"/>
    <tableColumn id="5" name="列5" headerRowDxfId="463" dataDxfId="462">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61" dataDxfId="460"/>
    <tableColumn id="7" name="列7" headerRowDxfId="459" dataDxfId="458">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57" dataDxfId="456"/>
    <tableColumn id="9" name="列9" headerRowDxfId="455" dataDxfId="454" headerRowCellStyle="桁区切り" dataCellStyle="桁区切り">
      <calculatedColumnFormula>IFERROR((テーブル141523[[#This Row],[列5]]+テーブル141523[[#This Row],[列7]]/60)*$C$5,"")</calculatedColumnFormula>
    </tableColumn>
    <tableColumn id="10" name="列10" headerRowDxfId="453" dataDxfId="452"/>
    <tableColumn id="11" name="列11" headerRowDxfId="451" dataDxfId="450"/>
    <tableColumn id="12" name="列12" headerRowDxfId="449" dataDxfId="448"/>
  </tableColumns>
  <tableStyleInfo showFirstColumn="0" showLastColumn="0" showRowStripes="1" showColumnStripes="0"/>
</table>
</file>

<file path=xl/tables/table13.xml><?xml version="1.0" encoding="utf-8"?>
<table xmlns="http://schemas.openxmlformats.org/spreadsheetml/2006/main" id="23" name="テーブル14152324" displayName="テーブル14152324" ref="A8:N30" headerRowCount="0" totalsRowShown="0" headerRowDxfId="447" dataDxfId="445" headerRowBorderDxfId="446" tableBorderDxfId="444">
  <tableColumns count="14">
    <tableColumn id="1" name="列1" headerRowDxfId="443" dataDxfId="442"/>
    <tableColumn id="14" name="列14" headerRowDxfId="441" dataDxfId="440">
      <calculatedColumnFormula>IF(テーブル14152324[[#This Row],[列1]]="",
    "",
    TEXT(テーブル14152324[[#This Row],[列1]],"(aaa)"))</calculatedColumnFormula>
    </tableColumn>
    <tableColumn id="2" name="列2" headerRowDxfId="439" dataDxfId="438"/>
    <tableColumn id="3" name="列3" headerRowDxfId="437" dataDxfId="436"/>
    <tableColumn id="4" name="列4" headerRowDxfId="435" dataDxfId="434"/>
    <tableColumn id="15" name="列15" headerRowDxfId="433" dataDxfId="432"/>
    <tableColumn id="5" name="列5" headerRowDxfId="431" dataDxfId="430">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29" dataDxfId="428"/>
    <tableColumn id="7" name="列7" headerRowDxfId="427" dataDxfId="426">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25" dataDxfId="424"/>
    <tableColumn id="9" name="列9" headerRowDxfId="423" dataDxfId="422" headerRowCellStyle="桁区切り" dataCellStyle="桁区切り">
      <calculatedColumnFormula>IFERROR((テーブル14152324[[#This Row],[列5]]+テーブル14152324[[#This Row],[列7]]/60)*$C$5,"")</calculatedColumnFormula>
    </tableColumn>
    <tableColumn id="10" name="列10" headerRowDxfId="421" dataDxfId="420"/>
    <tableColumn id="11" name="列11" headerRowDxfId="419" dataDxfId="418"/>
    <tableColumn id="12" name="列12" headerRowDxfId="417" dataDxfId="416"/>
  </tableColumns>
  <tableStyleInfo showFirstColumn="0" showLastColumn="0" showRowStripes="1" showColumnStripes="0"/>
</table>
</file>

<file path=xl/tables/table14.xml><?xml version="1.0" encoding="utf-8"?>
<table xmlns="http://schemas.openxmlformats.org/spreadsheetml/2006/main" id="24" name="テーブル1415232425" displayName="テーブル1415232425" ref="A8:N30" headerRowCount="0" totalsRowShown="0" headerRowDxfId="415" dataDxfId="413" headerRowBorderDxfId="414" tableBorderDxfId="412">
  <tableColumns count="14">
    <tableColumn id="1" name="列1" headerRowDxfId="411" dataDxfId="410"/>
    <tableColumn id="14" name="列14" headerRowDxfId="409" dataDxfId="408">
      <calculatedColumnFormula>IF(テーブル1415232425[[#This Row],[列1]]="",
    "",
    TEXT(テーブル1415232425[[#This Row],[列1]],"(aaa)"))</calculatedColumnFormula>
    </tableColumn>
    <tableColumn id="2" name="列2" headerRowDxfId="407" dataDxfId="406"/>
    <tableColumn id="3" name="列3" headerRowDxfId="405" dataDxfId="404"/>
    <tableColumn id="4" name="列4" headerRowDxfId="403" dataDxfId="402"/>
    <tableColumn id="15" name="列15" headerRowDxfId="401" dataDxfId="400"/>
    <tableColumn id="5" name="列5" headerRowDxfId="399" dataDxfId="398">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397" dataDxfId="396"/>
    <tableColumn id="7" name="列7" headerRowDxfId="395" dataDxfId="394">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393" dataDxfId="392"/>
    <tableColumn id="9" name="列9" headerRowDxfId="391" dataDxfId="390" headerRowCellStyle="桁区切り" dataCellStyle="桁区切り">
      <calculatedColumnFormula>IFERROR((テーブル1415232425[[#This Row],[列5]]+テーブル1415232425[[#This Row],[列7]]/60)*$C$5,"")</calculatedColumnFormula>
    </tableColumn>
    <tableColumn id="10" name="列10" headerRowDxfId="389" dataDxfId="388"/>
    <tableColumn id="11" name="列11" headerRowDxfId="387" dataDxfId="386"/>
    <tableColumn id="12" name="列12" headerRowDxfId="385" dataDxfId="384"/>
  </tableColumns>
  <tableStyleInfo showFirstColumn="0" showLastColumn="0" showRowStripes="1" showColumnStripes="0"/>
</table>
</file>

<file path=xl/tables/table15.xml><?xml version="1.0" encoding="utf-8"?>
<table xmlns="http://schemas.openxmlformats.org/spreadsheetml/2006/main" id="36" name="テーブル141523242537" displayName="テーブル141523242537" ref="A8:N30" headerRowCount="0" totalsRowShown="0" headerRowDxfId="383" dataDxfId="381" headerRowBorderDxfId="382" tableBorderDxfId="380">
  <tableColumns count="14">
    <tableColumn id="1" name="列1" headerRowDxfId="379" dataDxfId="378"/>
    <tableColumn id="14" name="列14" headerRowDxfId="377" dataDxfId="376">
      <calculatedColumnFormula>IF(テーブル141523242537[[#This Row],[列1]]="",
    "",
    TEXT(テーブル141523242537[[#This Row],[列1]],"(aaa)"))</calculatedColumnFormula>
    </tableColumn>
    <tableColumn id="2" name="列2" headerRowDxfId="375" dataDxfId="374"/>
    <tableColumn id="3" name="列3" headerRowDxfId="373" dataDxfId="372"/>
    <tableColumn id="4" name="列4" headerRowDxfId="371" dataDxfId="370"/>
    <tableColumn id="15" name="列15" headerRowDxfId="369" dataDxfId="368"/>
    <tableColumn id="5" name="列5" headerRowDxfId="367" dataDxfId="366">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65" dataDxfId="364"/>
    <tableColumn id="7" name="列7" headerRowDxfId="363" dataDxfId="362">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61" dataDxfId="360"/>
    <tableColumn id="9" name="列9" headerRowDxfId="359" dataDxfId="358" headerRowCellStyle="桁区切り" dataCellStyle="桁区切り">
      <calculatedColumnFormula>IFERROR((テーブル141523242537[[#This Row],[列5]]+テーブル141523242537[[#This Row],[列7]]/60)*$C$5,"")</calculatedColumnFormula>
    </tableColumn>
    <tableColumn id="10" name="列10" headerRowDxfId="357" dataDxfId="356"/>
    <tableColumn id="11" name="列11" headerRowDxfId="355" dataDxfId="354"/>
    <tableColumn id="12" name="列12" headerRowDxfId="353" dataDxfId="352"/>
  </tableColumns>
  <tableStyleInfo showFirstColumn="0" showLastColumn="0" showRowStripes="1" showColumnStripes="0"/>
</table>
</file>

<file path=xl/tables/table16.xml><?xml version="1.0" encoding="utf-8"?>
<table xmlns="http://schemas.openxmlformats.org/spreadsheetml/2006/main" id="35" name="テーブル141523242536" displayName="テーブル141523242536" ref="A8:N30" headerRowCount="0" totalsRowShown="0" headerRowDxfId="351" dataDxfId="349" headerRowBorderDxfId="350" tableBorderDxfId="348">
  <tableColumns count="14">
    <tableColumn id="1" name="列1" headerRowDxfId="347" dataDxfId="346"/>
    <tableColumn id="14" name="列14" headerRowDxfId="345" dataDxfId="344">
      <calculatedColumnFormula>IF(テーブル141523242536[[#This Row],[列1]]="",
    "",
    TEXT(テーブル141523242536[[#This Row],[列1]],"(aaa)"))</calculatedColumnFormula>
    </tableColumn>
    <tableColumn id="2" name="列2" headerRowDxfId="343" dataDxfId="342"/>
    <tableColumn id="3" name="列3" headerRowDxfId="341" dataDxfId="340"/>
    <tableColumn id="4" name="列4" headerRowDxfId="339" dataDxfId="338"/>
    <tableColumn id="15" name="列15" headerRowDxfId="337" dataDxfId="336"/>
    <tableColumn id="5" name="列5" headerRowDxfId="335" dataDxfId="33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33" dataDxfId="332"/>
    <tableColumn id="7" name="列7" headerRowDxfId="331" dataDxfId="33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29" dataDxfId="328"/>
    <tableColumn id="9" name="列9" headerRowDxfId="327" dataDxfId="326" headerRowCellStyle="桁区切り" dataCellStyle="桁区切り">
      <calculatedColumnFormula>IFERROR((テーブル141523242536[[#This Row],[列5]]+テーブル141523242536[[#This Row],[列7]]/60)*$C$5,"")</calculatedColumnFormula>
    </tableColumn>
    <tableColumn id="10" name="列10" headerRowDxfId="325" dataDxfId="324"/>
    <tableColumn id="11" name="列11" headerRowDxfId="323" dataDxfId="322"/>
    <tableColumn id="12" name="列12" headerRowDxfId="321" dataDxfId="320"/>
  </tableColumns>
  <tableStyleInfo showFirstColumn="0" showLastColumn="0" showRowStripes="1" showColumnStripes="0"/>
</table>
</file>

<file path=xl/tables/table17.xml><?xml version="1.0" encoding="utf-8"?>
<table xmlns="http://schemas.openxmlformats.org/spreadsheetml/2006/main" id="34" name="テーブル141523242535" displayName="テーブル141523242535" ref="A8:N30" headerRowCount="0" totalsRowShown="0" headerRowDxfId="319" dataDxfId="317" headerRowBorderDxfId="318" tableBorderDxfId="316">
  <tableColumns count="14">
    <tableColumn id="1" name="列1" headerRowDxfId="315" dataDxfId="314"/>
    <tableColumn id="14" name="列14" headerRowDxfId="313" dataDxfId="312">
      <calculatedColumnFormula>IF(テーブル141523242535[[#This Row],[列1]]="",
    "",
    TEXT(テーブル141523242535[[#This Row],[列1]],"(aaa)"))</calculatedColumnFormula>
    </tableColumn>
    <tableColumn id="2" name="列2" headerRowDxfId="311" dataDxfId="310"/>
    <tableColumn id="3" name="列3" headerRowDxfId="309" dataDxfId="308"/>
    <tableColumn id="4" name="列4" headerRowDxfId="307" dataDxfId="306"/>
    <tableColumn id="15" name="列15" headerRowDxfId="305" dataDxfId="304"/>
    <tableColumn id="5" name="列5" headerRowDxfId="303" dataDxfId="302">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01" dataDxfId="300"/>
    <tableColumn id="7" name="列7" headerRowDxfId="299" dataDxfId="298">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297" dataDxfId="296"/>
    <tableColumn id="9" name="列9" headerRowDxfId="295" dataDxfId="294" headerRowCellStyle="桁区切り" dataCellStyle="桁区切り">
      <calculatedColumnFormula>IFERROR((テーブル141523242535[[#This Row],[列5]]+テーブル141523242535[[#This Row],[列7]]/60)*$C$5,"")</calculatedColumnFormula>
    </tableColumn>
    <tableColumn id="10" name="列10" headerRowDxfId="293" dataDxfId="292"/>
    <tableColumn id="11" name="列11" headerRowDxfId="291" dataDxfId="290"/>
    <tableColumn id="12" name="列12" headerRowDxfId="289" dataDxfId="288"/>
  </tableColumns>
  <tableStyleInfo showFirstColumn="0" showLastColumn="0" showRowStripes="1" showColumnStripes="0"/>
</table>
</file>

<file path=xl/tables/table18.xml><?xml version="1.0" encoding="utf-8"?>
<table xmlns="http://schemas.openxmlformats.org/spreadsheetml/2006/main" id="33" name="テーブル141523242534" displayName="テーブル141523242534" ref="A8:N30" headerRowCount="0" totalsRowShown="0" headerRowDxfId="287" dataDxfId="285" headerRowBorderDxfId="286" tableBorderDxfId="284">
  <tableColumns count="14">
    <tableColumn id="1" name="列1" headerRowDxfId="283" dataDxfId="282"/>
    <tableColumn id="14" name="列14" headerRowDxfId="281" dataDxfId="280">
      <calculatedColumnFormula>IF(テーブル141523242534[[#This Row],[列1]]="",
    "",
    TEXT(テーブル141523242534[[#This Row],[列1]],"(aaa)"))</calculatedColumnFormula>
    </tableColumn>
    <tableColumn id="2" name="列2" headerRowDxfId="279" dataDxfId="278"/>
    <tableColumn id="3" name="列3" headerRowDxfId="277" dataDxfId="276"/>
    <tableColumn id="4" name="列4" headerRowDxfId="275" dataDxfId="274"/>
    <tableColumn id="15" name="列15" headerRowDxfId="273" dataDxfId="272"/>
    <tableColumn id="5" name="列5" headerRowDxfId="271" dataDxfId="270">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269" dataDxfId="268"/>
    <tableColumn id="7" name="列7" headerRowDxfId="267" dataDxfId="266">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265" dataDxfId="264"/>
    <tableColumn id="9" name="列9" headerRowDxfId="263" dataDxfId="262" headerRowCellStyle="桁区切り" dataCellStyle="桁区切り">
      <calculatedColumnFormula>IFERROR((テーブル141523242534[[#This Row],[列5]]+テーブル141523242534[[#This Row],[列7]]/60)*$C$5,"")</calculatedColumnFormula>
    </tableColumn>
    <tableColumn id="10" name="列10" headerRowDxfId="261" dataDxfId="260"/>
    <tableColumn id="11" name="列11" headerRowDxfId="259" dataDxfId="258"/>
    <tableColumn id="12" name="列12" headerRowDxfId="257" dataDxfId="256"/>
  </tableColumns>
  <tableStyleInfo showFirstColumn="0" showLastColumn="0" showRowStripes="1" showColumnStripes="0"/>
</table>
</file>

<file path=xl/tables/table19.xml><?xml version="1.0" encoding="utf-8"?>
<table xmlns="http://schemas.openxmlformats.org/spreadsheetml/2006/main" id="32" name="テーブル141523242533" displayName="テーブル141523242533" ref="A8:N30" headerRowCount="0" totalsRowShown="0" headerRowDxfId="255" dataDxfId="253" headerRowBorderDxfId="254" tableBorderDxfId="252">
  <tableColumns count="14">
    <tableColumn id="1" name="列1" headerRowDxfId="251" dataDxfId="250"/>
    <tableColumn id="14" name="列14" headerRowDxfId="249" dataDxfId="248">
      <calculatedColumnFormula>IF(テーブル141523242533[[#This Row],[列1]]="",
    "",
    TEXT(テーブル141523242533[[#This Row],[列1]],"(aaa)"))</calculatedColumnFormula>
    </tableColumn>
    <tableColumn id="2" name="列2" headerRowDxfId="247" dataDxfId="246"/>
    <tableColumn id="3" name="列3" headerRowDxfId="245" dataDxfId="244"/>
    <tableColumn id="4" name="列4" headerRowDxfId="243" dataDxfId="242"/>
    <tableColumn id="15" name="列15" headerRowDxfId="241" dataDxfId="240"/>
    <tableColumn id="5" name="列5" headerRowDxfId="239" dataDxfId="238">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37" dataDxfId="236"/>
    <tableColumn id="7" name="列7" headerRowDxfId="235" dataDxfId="234">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33" dataDxfId="232"/>
    <tableColumn id="9" name="列9" headerRowDxfId="231" dataDxfId="230" headerRowCellStyle="桁区切り" dataCellStyle="桁区切り">
      <calculatedColumnFormula>IFERROR((テーブル141523242533[[#This Row],[列5]]+テーブル141523242533[[#This Row],[列7]]/60)*$C$5,"")</calculatedColumnFormula>
    </tableColumn>
    <tableColumn id="10" name="列10" headerRowDxfId="229" dataDxfId="228"/>
    <tableColumn id="11" name="列11" headerRowDxfId="227" dataDxfId="226"/>
    <tableColumn id="12" name="列12" headerRowDxfId="225" dataDxfId="224"/>
  </tableColumns>
  <tableStyleInfo showFirstColumn="0" showLastColumn="0" showRowStripes="1" showColumnStripes="0"/>
</table>
</file>

<file path=xl/tables/table2.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20.xml><?xml version="1.0" encoding="utf-8"?>
<table xmlns="http://schemas.openxmlformats.org/spreadsheetml/2006/main" id="31" name="テーブル141523242532" displayName="テーブル141523242532" ref="A8:N30" headerRowCount="0" totalsRowShown="0" headerRowDxfId="223" dataDxfId="221" headerRowBorderDxfId="222" tableBorderDxfId="220">
  <tableColumns count="14">
    <tableColumn id="1" name="列1" headerRowDxfId="219" dataDxfId="218"/>
    <tableColumn id="14" name="列14" headerRowDxfId="217" dataDxfId="216">
      <calculatedColumnFormula>IF(テーブル141523242532[[#This Row],[列1]]="",
    "",
    TEXT(テーブル141523242532[[#This Row],[列1]],"(aaa)"))</calculatedColumnFormula>
    </tableColumn>
    <tableColumn id="2" name="列2" headerRowDxfId="215" dataDxfId="214"/>
    <tableColumn id="3" name="列3" headerRowDxfId="213" dataDxfId="212"/>
    <tableColumn id="4" name="列4" headerRowDxfId="211" dataDxfId="210"/>
    <tableColumn id="15" name="列15" headerRowDxfId="209" dataDxfId="208"/>
    <tableColumn id="5" name="列5" headerRowDxfId="207" dataDxfId="206">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05" dataDxfId="204"/>
    <tableColumn id="7" name="列7" headerRowDxfId="203" dataDxfId="202">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01" dataDxfId="200"/>
    <tableColumn id="9" name="列9" headerRowDxfId="199" dataDxfId="198" headerRowCellStyle="桁区切り" dataCellStyle="桁区切り">
      <calculatedColumnFormula>IFERROR((テーブル141523242532[[#This Row],[列5]]+テーブル141523242532[[#This Row],[列7]]/60)*$C$5,"")</calculatedColumnFormula>
    </tableColumn>
    <tableColumn id="10" name="列10" headerRowDxfId="197" dataDxfId="196"/>
    <tableColumn id="11" name="列11" headerRowDxfId="195" dataDxfId="194"/>
    <tableColumn id="12" name="列12" headerRowDxfId="193" dataDxfId="192"/>
  </tableColumns>
  <tableStyleInfo showFirstColumn="0" showLastColumn="0" showRowStripes="1" showColumnStripes="0"/>
</table>
</file>

<file path=xl/tables/table21.xml><?xml version="1.0" encoding="utf-8"?>
<table xmlns="http://schemas.openxmlformats.org/spreadsheetml/2006/main" id="30" name="テーブル141523242531" displayName="テーブル141523242531" ref="A8:N30" headerRowCount="0" totalsRowShown="0" headerRowDxfId="191" dataDxfId="189" headerRowBorderDxfId="190" tableBorderDxfId="188">
  <tableColumns count="14">
    <tableColumn id="1" name="列1" headerRowDxfId="187" dataDxfId="186"/>
    <tableColumn id="14" name="列14" headerRowDxfId="185" dataDxfId="184">
      <calculatedColumnFormula>IF(テーブル141523242531[[#This Row],[列1]]="",
    "",
    TEXT(テーブル141523242531[[#This Row],[列1]],"(aaa)"))</calculatedColumnFormula>
    </tableColumn>
    <tableColumn id="2" name="列2" headerRowDxfId="183" dataDxfId="182"/>
    <tableColumn id="3" name="列3" headerRowDxfId="181" dataDxfId="180"/>
    <tableColumn id="4" name="列4" headerRowDxfId="179" dataDxfId="178"/>
    <tableColumn id="15" name="列15" headerRowDxfId="177" dataDxfId="176"/>
    <tableColumn id="5" name="列5" headerRowDxfId="175" dataDxfId="174">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173" dataDxfId="172"/>
    <tableColumn id="7" name="列7" headerRowDxfId="171" dataDxfId="170">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169" dataDxfId="168"/>
    <tableColumn id="9" name="列9" headerRowDxfId="167" dataDxfId="166" headerRowCellStyle="桁区切り" dataCellStyle="桁区切り">
      <calculatedColumnFormula>IFERROR((テーブル141523242531[[#This Row],[列5]]+テーブル141523242531[[#This Row],[列7]]/60)*$C$5,"")</calculatedColumnFormula>
    </tableColumn>
    <tableColumn id="10" name="列10" headerRowDxfId="165" dataDxfId="164"/>
    <tableColumn id="11" name="列11" headerRowDxfId="163" dataDxfId="162"/>
    <tableColumn id="12" name="列12" headerRowDxfId="161" dataDxfId="160"/>
  </tableColumns>
  <tableStyleInfo showFirstColumn="0" showLastColumn="0" showRowStripes="1" showColumnStripes="0"/>
</table>
</file>

<file path=xl/tables/table22.xml><?xml version="1.0" encoding="utf-8"?>
<table xmlns="http://schemas.openxmlformats.org/spreadsheetml/2006/main" id="29" name="テーブル141523242530" displayName="テーブル141523242530" ref="A8:N30" headerRowCount="0" totalsRowShown="0" headerRowDxfId="159" dataDxfId="157" headerRowBorderDxfId="158" tableBorderDxfId="156">
  <tableColumns count="14">
    <tableColumn id="1" name="列1" headerRowDxfId="155" dataDxfId="154"/>
    <tableColumn id="14" name="列14" headerRowDxfId="153" dataDxfId="152">
      <calculatedColumnFormula>IF(テーブル141523242530[[#This Row],[列1]]="",
    "",
    TEXT(テーブル141523242530[[#This Row],[列1]],"(aaa)"))</calculatedColumnFormula>
    </tableColumn>
    <tableColumn id="2" name="列2" headerRowDxfId="151" dataDxfId="150"/>
    <tableColumn id="3" name="列3" headerRowDxfId="149" dataDxfId="148"/>
    <tableColumn id="4" name="列4" headerRowDxfId="147" dataDxfId="146"/>
    <tableColumn id="15" name="列15" headerRowDxfId="145" dataDxfId="144"/>
    <tableColumn id="5" name="列5" headerRowDxfId="143" dataDxfId="142">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41" dataDxfId="140"/>
    <tableColumn id="7" name="列7" headerRowDxfId="139" dataDxfId="138">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37" dataDxfId="136"/>
    <tableColumn id="9" name="列9" headerRowDxfId="135" dataDxfId="134" headerRowCellStyle="桁区切り" dataCellStyle="桁区切り">
      <calculatedColumnFormula>IFERROR((テーブル141523242530[[#This Row],[列5]]+テーブル141523242530[[#This Row],[列7]]/60)*$C$5,"")</calculatedColumnFormula>
    </tableColumn>
    <tableColumn id="10" name="列10" headerRowDxfId="133" dataDxfId="132"/>
    <tableColumn id="11" name="列11" headerRowDxfId="131" dataDxfId="130"/>
    <tableColumn id="12" name="列12" headerRowDxfId="129" dataDxfId="128"/>
  </tableColumns>
  <tableStyleInfo showFirstColumn="0" showLastColumn="0" showRowStripes="1" showColumnStripes="0"/>
</table>
</file>

<file path=xl/tables/table23.xml><?xml version="1.0" encoding="utf-8"?>
<table xmlns="http://schemas.openxmlformats.org/spreadsheetml/2006/main" id="28" name="テーブル141523242529" displayName="テーブル141523242529" ref="A8:N30" headerRowCount="0" totalsRowShown="0" headerRowDxfId="127" dataDxfId="125" headerRowBorderDxfId="126" tableBorderDxfId="124">
  <tableColumns count="14">
    <tableColumn id="1" name="列1" headerRowDxfId="123" dataDxfId="122"/>
    <tableColumn id="14" name="列14" headerRowDxfId="121" dataDxfId="120">
      <calculatedColumnFormula>IF(テーブル141523242529[[#This Row],[列1]]="",
    "",
    TEXT(テーブル141523242529[[#This Row],[列1]],"(aaa)"))</calculatedColumnFormula>
    </tableColumn>
    <tableColumn id="2" name="列2" headerRowDxfId="119" dataDxfId="118"/>
    <tableColumn id="3" name="列3" headerRowDxfId="117" dataDxfId="116"/>
    <tableColumn id="4" name="列4" headerRowDxfId="115" dataDxfId="114"/>
    <tableColumn id="15" name="列15" headerRowDxfId="113" dataDxfId="112"/>
    <tableColumn id="5" name="列5" headerRowDxfId="111" dataDxfId="110">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09" dataDxfId="108"/>
    <tableColumn id="7" name="列7" headerRowDxfId="107" dataDxfId="106">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05" dataDxfId="104"/>
    <tableColumn id="9" name="列9" headerRowDxfId="103" dataDxfId="102" headerRowCellStyle="桁区切り" dataCellStyle="桁区切り">
      <calculatedColumnFormula>IFERROR((テーブル141523242529[[#This Row],[列5]]+テーブル141523242529[[#This Row],[列7]]/60)*$C$5,"")</calculatedColumnFormula>
    </tableColumn>
    <tableColumn id="10" name="列10" headerRowDxfId="101" dataDxfId="100"/>
    <tableColumn id="11" name="列11" headerRowDxfId="99" dataDxfId="98"/>
    <tableColumn id="12" name="列12" headerRowDxfId="97" dataDxfId="96"/>
  </tableColumns>
  <tableStyleInfo showFirstColumn="0" showLastColumn="0" showRowStripes="1" showColumnStripes="0"/>
</table>
</file>

<file path=xl/tables/table24.xml><?xml version="1.0" encoding="utf-8"?>
<table xmlns="http://schemas.openxmlformats.org/spreadsheetml/2006/main" id="27" name="テーブル141523242528" displayName="テーブル141523242528" ref="A8:N30" headerRowCount="0" totalsRowShown="0" headerRowDxfId="95" dataDxfId="93" headerRowBorderDxfId="94" tableBorderDxfId="92">
  <tableColumns count="14">
    <tableColumn id="1" name="列1" headerRowDxfId="91" dataDxfId="90"/>
    <tableColumn id="14" name="列14" headerRowDxfId="89" dataDxfId="88">
      <calculatedColumnFormula>IF(テーブル141523242528[[#This Row],[列1]]="",
    "",
    TEXT(テーブル141523242528[[#This Row],[列1]],"(aaa)"))</calculatedColumnFormula>
    </tableColumn>
    <tableColumn id="2" name="列2" headerRowDxfId="87" dataDxfId="86"/>
    <tableColumn id="3" name="列3" headerRowDxfId="85" dataDxfId="84"/>
    <tableColumn id="4" name="列4" headerRowDxfId="83" dataDxfId="82"/>
    <tableColumn id="15" name="列15" headerRowDxfId="81" dataDxfId="80"/>
    <tableColumn id="5" name="列5" headerRowDxfId="79" dataDxfId="78">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77" dataDxfId="76"/>
    <tableColumn id="7" name="列7" headerRowDxfId="75" dataDxfId="74">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73" dataDxfId="72"/>
    <tableColumn id="9" name="列9" headerRowDxfId="71" dataDxfId="70" headerRowCellStyle="桁区切り" dataCellStyle="桁区切り">
      <calculatedColumnFormula>IFERROR((テーブル141523242528[[#This Row],[列5]]+テーブル141523242528[[#This Row],[列7]]/60)*$C$5,"")</calculatedColumnFormula>
    </tableColumn>
    <tableColumn id="10" name="列10" headerRowDxfId="69" dataDxfId="68"/>
    <tableColumn id="11" name="列11" headerRowDxfId="67" dataDxfId="66"/>
    <tableColumn id="12" name="列12" headerRowDxfId="65" dataDxfId="64"/>
  </tableColumns>
  <tableStyleInfo showFirstColumn="0" showLastColumn="0" showRowStripes="1" showColumnStripes="0"/>
</table>
</file>

<file path=xl/tables/table25.xml><?xml version="1.0" encoding="utf-8"?>
<table xmlns="http://schemas.openxmlformats.org/spreadsheetml/2006/main" id="26" name="テーブル141523242527" displayName="テーブル141523242527" ref="A8:N30" headerRowCount="0" totalsRowShown="0" headerRowDxfId="63" dataDxfId="61" headerRowBorderDxfId="62" tableBorderDxfId="60">
  <tableColumns count="14">
    <tableColumn id="1" name="列1" headerRowDxfId="59" dataDxfId="58"/>
    <tableColumn id="14" name="列14" headerRowDxfId="57" dataDxfId="56">
      <calculatedColumnFormula>IF(テーブル141523242527[[#This Row],[列1]]="",
    "",
    TEXT(テーブル141523242527[[#This Row],[列1]],"(aaa)"))</calculatedColumnFormula>
    </tableColumn>
    <tableColumn id="2" name="列2" headerRowDxfId="55" dataDxfId="54"/>
    <tableColumn id="3" name="列3" headerRowDxfId="53" dataDxfId="52"/>
    <tableColumn id="4" name="列4" headerRowDxfId="51" dataDxfId="50"/>
    <tableColumn id="15" name="列15" headerRowDxfId="49" dataDxfId="48"/>
    <tableColumn id="5" name="列5" headerRowDxfId="47" dataDxfId="46">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45" dataDxfId="44"/>
    <tableColumn id="7" name="列7" headerRowDxfId="43" dataDxfId="42">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41" dataDxfId="40"/>
    <tableColumn id="9" name="列9" headerRowDxfId="39" dataDxfId="38" headerRowCellStyle="桁区切り" dataCellStyle="桁区切り">
      <calculatedColumnFormula>IFERROR((テーブル141523242527[[#This Row],[列5]]+テーブル141523242527[[#This Row],[列7]]/60)*$C$5,"")</calculatedColumnFormula>
    </tableColumn>
    <tableColumn id="10" name="列10" headerRowDxfId="37" dataDxfId="36"/>
    <tableColumn id="11" name="列11" headerRowDxfId="35" dataDxfId="34"/>
    <tableColumn id="12" name="列12" headerRowDxfId="33" dataDxfId="32"/>
  </tableColumns>
  <tableStyleInfo showFirstColumn="0" showLastColumn="0" showRowStripes="1" showColumnStripes="0"/>
</table>
</file>

<file path=xl/tables/table26.xml><?xml version="1.0" encoding="utf-8"?>
<table xmlns="http://schemas.openxmlformats.org/spreadsheetml/2006/main" id="25" name="テーブル141523242526" displayName="テーブル141523242526" ref="A8:N30" headerRowCount="0" totalsRowShown="0" headerRowDxfId="31" dataDxfId="29" headerRowBorderDxfId="30" tableBorderDxfId="28">
  <tableColumns count="14">
    <tableColumn id="1" name="列1" headerRowDxfId="27" dataDxfId="26"/>
    <tableColumn id="14" name="列14" headerRowDxfId="25" dataDxfId="24">
      <calculatedColumnFormula>IF(テーブル141523242526[[#This Row],[列1]]="",
    "",
    TEXT(テーブル141523242526[[#This Row],[列1]],"(aaa)"))</calculatedColumnFormula>
    </tableColumn>
    <tableColumn id="2" name="列2" headerRowDxfId="23" dataDxfId="22"/>
    <tableColumn id="3" name="列3" headerRowDxfId="21" dataDxfId="20"/>
    <tableColumn id="4" name="列4" headerRowDxfId="19" dataDxfId="18"/>
    <tableColumn id="15" name="列15" headerRowDxfId="17" dataDxfId="16"/>
    <tableColumn id="5" name="列5" headerRowDxfId="15" dataDxfId="1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13" dataDxfId="12"/>
    <tableColumn id="7" name="列7" headerRowDxfId="11" dataDxfId="1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9" dataDxfId="8"/>
    <tableColumn id="9" name="列9" headerRowDxfId="7" dataDxfId="6" headerRowCellStyle="桁区切り" dataCellStyle="桁区切り">
      <calculatedColumnFormula>IFERROR((テーブル141523242526[[#This Row],[列5]]+テーブル141523242526[[#This Row],[列7]]/60)*$C$5,"")</calculatedColumnFormula>
    </tableColumn>
    <tableColumn id="10" name="列10" headerRowDxfId="5" dataDxfId="4"/>
    <tableColumn id="11" name="列11" headerRowDxfId="3" dataDxfId="2"/>
    <tableColumn id="12" name="列12" headerRowDxfId="1" dataDxfId="0"/>
  </tableColumns>
  <tableStyleInfo showFirstColumn="0" showLastColumn="0" showRowStripes="1" showColumnStripes="0"/>
</table>
</file>

<file path=xl/tables/table3.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4.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5.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6.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7.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634"/>
    <tableColumn id="14" name="列14" headerRowDxfId="633" dataDxfId="632">
      <calculatedColumnFormula>IF(テーブル1415[[#This Row],[列1]]="",
    "",
    TEXT(テーブル1415[[#This Row],[列1]],"(aaa)"))</calculatedColumnFormula>
    </tableColumn>
    <tableColumn id="2" name="列2" headerRowDxfId="631" dataDxfId="630"/>
    <tableColumn id="3" name="列3" headerRowDxfId="629" dataDxfId="628"/>
    <tableColumn id="4" name="列4" headerRowDxfId="627" dataDxfId="626"/>
    <tableColumn id="15" name="列15" headerRowDxfId="625" dataDxfId="624"/>
    <tableColumn id="5" name="列5" headerRowDxfId="623" dataDxfId="622">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1" dataDxfId="620"/>
    <tableColumn id="7" name="列7" headerRowDxfId="619" dataDxfId="618">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17" dataDxfId="616"/>
    <tableColumn id="9" name="列9" headerRowDxfId="615" dataDxfId="614" headerRowCellStyle="桁区切り" dataCellStyle="桁区切り">
      <calculatedColumnFormula>IFERROR((テーブル1415[[#This Row],[列5]]+テーブル1415[[#This Row],[列7]]/60)*$C$5,"")</calculatedColumnFormula>
    </tableColumn>
    <tableColumn id="10" name="列10" headerRowDxfId="613" dataDxfId="612"/>
    <tableColumn id="11" name="列11" headerRowDxfId="611" dataDxfId="610"/>
    <tableColumn id="12" name="列12" headerRowDxfId="609" dataDxfId="608"/>
  </tableColumns>
  <tableStyleInfo showFirstColumn="0" showLastColumn="0" showRowStripes="1" showColumnStripes="0"/>
</table>
</file>

<file path=xl/tables/table8.xml><?xml version="1.0" encoding="utf-8"?>
<table xmlns="http://schemas.openxmlformats.org/spreadsheetml/2006/main" id="40" name="テーブル141541" displayName="テーブル141541" ref="A8:N30" headerRowCount="0" totalsRowShown="0" headerRowDxfId="607" dataDxfId="605" headerRowBorderDxfId="606" tableBorderDxfId="604">
  <tableColumns count="14">
    <tableColumn id="1" name="列1" headerRowDxfId="603" dataDxfId="602"/>
    <tableColumn id="14" name="列14" headerRowDxfId="601" dataDxfId="600">
      <calculatedColumnFormula>IF(テーブル141541[[#This Row],[列1]]="",
    "",
    TEXT(テーブル141541[[#This Row],[列1]],"(aaa)"))</calculatedColumnFormula>
    </tableColumn>
    <tableColumn id="2" name="列2" headerRowDxfId="599" dataDxfId="598"/>
    <tableColumn id="3" name="列3" headerRowDxfId="597" dataDxfId="596"/>
    <tableColumn id="4" name="列4" headerRowDxfId="595" dataDxfId="594"/>
    <tableColumn id="15" name="列15" headerRowDxfId="593" dataDxfId="592"/>
    <tableColumn id="5" name="列5" headerRowDxfId="591" dataDxfId="590">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89" dataDxfId="588"/>
    <tableColumn id="7" name="列7" headerRowDxfId="587" dataDxfId="586">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85" dataDxfId="584"/>
    <tableColumn id="9" name="列9" headerRowDxfId="583" dataDxfId="582" headerRowCellStyle="桁区切り" dataCellStyle="桁区切り">
      <calculatedColumnFormula>IFERROR((テーブル141541[[#This Row],[列5]]+テーブル141541[[#This Row],[列7]]/60)*$C$5,"")</calculatedColumnFormula>
    </tableColumn>
    <tableColumn id="10" name="列10" headerRowDxfId="581" dataDxfId="580"/>
    <tableColumn id="11" name="列11" headerRowDxfId="579" dataDxfId="578"/>
    <tableColumn id="12" name="列12" headerRowDxfId="577" dataDxfId="576"/>
  </tableColumns>
  <tableStyleInfo showFirstColumn="0" showLastColumn="0" showRowStripes="1" showColumnStripes="0"/>
</table>
</file>

<file path=xl/tables/table9.xml><?xml version="1.0" encoding="utf-8"?>
<table xmlns="http://schemas.openxmlformats.org/spreadsheetml/2006/main" id="39" name="テーブル141540" displayName="テーブル141540" ref="A8:N30" headerRowCount="0" totalsRowShown="0" headerRowDxfId="575" dataDxfId="573" headerRowBorderDxfId="574" tableBorderDxfId="572">
  <tableColumns count="14">
    <tableColumn id="1" name="列1" headerRowDxfId="571" dataDxfId="570"/>
    <tableColumn id="14" name="列14" headerRowDxfId="569" dataDxfId="568">
      <calculatedColumnFormula>IF(テーブル141540[[#This Row],[列1]]="",
    "",
    TEXT(テーブル141540[[#This Row],[列1]],"(aaa)"))</calculatedColumnFormula>
    </tableColumn>
    <tableColumn id="2" name="列2" headerRowDxfId="567" dataDxfId="566"/>
    <tableColumn id="3" name="列3" headerRowDxfId="565" dataDxfId="564"/>
    <tableColumn id="4" name="列4" headerRowDxfId="563" dataDxfId="562"/>
    <tableColumn id="15" name="列15" headerRowDxfId="561" dataDxfId="560"/>
    <tableColumn id="5" name="列5" headerRowDxfId="559" dataDxfId="558">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57" dataDxfId="556"/>
    <tableColumn id="7" name="列7" headerRowDxfId="555" dataDxfId="554">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53" dataDxfId="552"/>
    <tableColumn id="9" name="列9" headerRowDxfId="551" dataDxfId="550" headerRowCellStyle="桁区切り" dataCellStyle="桁区切り">
      <calculatedColumnFormula>IFERROR((テーブル141540[[#This Row],[列5]]+テーブル141540[[#This Row],[列7]]/60)*$C$5,"")</calculatedColumnFormula>
    </tableColumn>
    <tableColumn id="10" name="列10" headerRowDxfId="549" dataDxfId="548"/>
    <tableColumn id="11" name="列11" headerRowDxfId="547" dataDxfId="546"/>
    <tableColumn id="12" name="列12" headerRowDxfId="545" dataDxfId="544"/>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heetViews>
  <sheetFormatPr defaultRowHeight="12" x14ac:dyDescent="0.15"/>
  <cols>
    <col min="1" max="1" width="75" style="90" customWidth="1"/>
    <col min="2" max="16384" width="9" style="90"/>
  </cols>
  <sheetData>
    <row r="1" spans="1:1" ht="22.5" customHeight="1" x14ac:dyDescent="0.15">
      <c r="A1" s="92" t="str">
        <f ca="1">RIGHT(CELL("filename",A1),
 LEN(CELL("filename",A1))
       -FIND("]",CELL("filename",A1)))</f>
        <v>本様式の使用方法</v>
      </c>
    </row>
    <row r="3" spans="1:1" x14ac:dyDescent="0.15">
      <c r="A3" s="90" t="s">
        <v>51</v>
      </c>
    </row>
    <row r="5" spans="1:1" ht="168.75" customHeight="1" x14ac:dyDescent="0.15">
      <c r="A5" s="152" t="s">
        <v>52</v>
      </c>
    </row>
    <row r="6" spans="1:1" x14ac:dyDescent="0.15">
      <c r="A6" s="91"/>
    </row>
  </sheetData>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⑤年月支払分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IF(テーブル141538[[#This Row],[列1]]="",
    "",
    TEXT(テーブル141538[[#This Row],[列1]],"(aaa)"))</f>
        <v/>
      </c>
      <c r="C8" s="15" t="s">
        <v>36</v>
      </c>
      <c r="D8" s="35" t="s">
        <v>15</v>
      </c>
      <c r="E8" s="16" t="s">
        <v>36</v>
      </c>
      <c r="F8" s="142" t="s">
        <v>36</v>
      </c>
      <c r="G8" s="36">
        <f>IF(OR(テーブル141538[[#This Row],[列2]]="",
          テーブル141538[[#This Row],[列4]]=""),
     0,
     IFERROR(HOUR(テーブル141538[[#This Row],[列4]]-テーブル141538[[#This Row],[列15]]-テーブル141538[[#This Row],[列2]]),
                  IFERROR(HOUR(テーブル141538[[#This Row],[列4]]-テーブル141538[[#This Row],[列2]]),
                               0)))</f>
        <v>0</v>
      </c>
      <c r="H8" s="37" t="s">
        <v>24</v>
      </c>
      <c r="I8" s="38"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39" t="s">
        <v>25</v>
      </c>
      <c r="K8" s="40">
        <f>IFERROR((テーブル141538[[#This Row],[列5]]+テーブル141538[[#This Row],[列7]]/60)*$C$5,"")</f>
        <v>0</v>
      </c>
      <c r="L8" s="41" t="s">
        <v>5</v>
      </c>
      <c r="M8" s="42"/>
      <c r="N8" s="43"/>
      <c r="O8" s="75"/>
      <c r="P8" s="44"/>
    </row>
    <row r="9" spans="1:16" ht="22.5" customHeight="1" x14ac:dyDescent="0.15">
      <c r="A9" s="22"/>
      <c r="B9" s="45" t="str">
        <f>IF(テーブル141538[[#This Row],[列1]]="",
    "",
    TEXT(テーブル141538[[#This Row],[列1]],"(aaa)"))</f>
        <v/>
      </c>
      <c r="C9" s="17" t="s">
        <v>36</v>
      </c>
      <c r="D9" s="95" t="s">
        <v>15</v>
      </c>
      <c r="E9" s="18" t="s">
        <v>36</v>
      </c>
      <c r="F9" s="143" t="s">
        <v>36</v>
      </c>
      <c r="G9" s="47">
        <f>IF(OR(テーブル141538[[#This Row],[列2]]="",
          テーブル141538[[#This Row],[列4]]=""),
     0,
     IFERROR(HOUR(テーブル141538[[#This Row],[列4]]-テーブル141538[[#This Row],[列15]]-テーブル141538[[#This Row],[列2]]),
                  IFERROR(HOUR(テーブル141538[[#This Row],[列4]]-テーブル141538[[#This Row],[列2]]),
                               0)))</f>
        <v>0</v>
      </c>
      <c r="H9" s="48" t="s">
        <v>24</v>
      </c>
      <c r="I9" s="49"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50" t="s">
        <v>25</v>
      </c>
      <c r="K9" s="51">
        <f>IFERROR((テーブル141538[[#This Row],[列5]]+テーブル141538[[#This Row],[列7]]/60)*$C$5,"")</f>
        <v>0</v>
      </c>
      <c r="L9" s="52" t="s">
        <v>5</v>
      </c>
      <c r="M9" s="53"/>
      <c r="N9" s="54"/>
      <c r="O9" s="75"/>
      <c r="P9" s="44"/>
    </row>
    <row r="10" spans="1:16" ht="22.5" customHeight="1" x14ac:dyDescent="0.15">
      <c r="A10" s="22"/>
      <c r="B10" s="55" t="str">
        <f>IF(テーブル141538[[#This Row],[列1]]="",
    "",
    TEXT(テーブル141538[[#This Row],[列1]],"(aaa)"))</f>
        <v/>
      </c>
      <c r="C10" s="17" t="s">
        <v>36</v>
      </c>
      <c r="D10" s="95" t="s">
        <v>15</v>
      </c>
      <c r="E10" s="18" t="s">
        <v>36</v>
      </c>
      <c r="F10" s="143" t="s">
        <v>36</v>
      </c>
      <c r="G10" s="47">
        <f>IF(OR(テーブル141538[[#This Row],[列2]]="",
          テーブル141538[[#This Row],[列4]]=""),
     0,
     IFERROR(HOUR(テーブル141538[[#This Row],[列4]]-テーブル141538[[#This Row],[列15]]-テーブル141538[[#This Row],[列2]]),
                  IFERROR(HOUR(テーブル141538[[#This Row],[列4]]-テーブル141538[[#This Row],[列2]]),
                               0)))</f>
        <v>0</v>
      </c>
      <c r="H10" s="48" t="s">
        <v>24</v>
      </c>
      <c r="I1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50" t="s">
        <v>25</v>
      </c>
      <c r="K10" s="51">
        <f>IFERROR((テーブル141538[[#This Row],[列5]]+テーブル141538[[#This Row],[列7]]/60)*$C$5,"")</f>
        <v>0</v>
      </c>
      <c r="L10" s="52" t="s">
        <v>5</v>
      </c>
      <c r="M10" s="57"/>
      <c r="N10" s="54"/>
      <c r="O10" s="75"/>
      <c r="P10" s="44"/>
    </row>
    <row r="11" spans="1:16" ht="22.5" customHeight="1" x14ac:dyDescent="0.15">
      <c r="A11" s="22"/>
      <c r="B11" s="55" t="str">
        <f>IF(テーブル141538[[#This Row],[列1]]="",
    "",
    TEXT(テーブル141538[[#This Row],[列1]],"(aaa)"))</f>
        <v/>
      </c>
      <c r="C11" s="17" t="s">
        <v>22</v>
      </c>
      <c r="D11" s="95" t="s">
        <v>23</v>
      </c>
      <c r="E11" s="18" t="s">
        <v>22</v>
      </c>
      <c r="F11" s="143" t="s">
        <v>36</v>
      </c>
      <c r="G11" s="47">
        <f>IF(OR(テーブル141538[[#This Row],[列2]]="",
          テーブル141538[[#This Row],[列4]]=""),
     0,
     IFERROR(HOUR(テーブル141538[[#This Row],[列4]]-テーブル141538[[#This Row],[列15]]-テーブル141538[[#This Row],[列2]]),
                  IFERROR(HOUR(テーブル141538[[#This Row],[列4]]-テーブル141538[[#This Row],[列2]]),
                               0)))</f>
        <v>0</v>
      </c>
      <c r="H11" s="48" t="s">
        <v>24</v>
      </c>
      <c r="I1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50" t="s">
        <v>25</v>
      </c>
      <c r="K11" s="51">
        <f>IFERROR((テーブル141538[[#This Row],[列5]]+テーブル141538[[#This Row],[列7]]/60)*$C$5,"")</f>
        <v>0</v>
      </c>
      <c r="L11" s="52" t="s">
        <v>5</v>
      </c>
      <c r="M11" s="57"/>
      <c r="N11" s="54"/>
      <c r="O11" s="75"/>
      <c r="P11" s="44"/>
    </row>
    <row r="12" spans="1:16" ht="22.5" customHeight="1" x14ac:dyDescent="0.15">
      <c r="A12" s="22"/>
      <c r="B12" s="55" t="str">
        <f>IF(テーブル141538[[#This Row],[列1]]="",
    "",
    TEXT(テーブル141538[[#This Row],[列1]],"(aaa)"))</f>
        <v/>
      </c>
      <c r="C12" s="17" t="s">
        <v>22</v>
      </c>
      <c r="D12" s="95" t="s">
        <v>23</v>
      </c>
      <c r="E12" s="18" t="s">
        <v>22</v>
      </c>
      <c r="F12" s="143" t="s">
        <v>36</v>
      </c>
      <c r="G12" s="47">
        <f>IF(OR(テーブル141538[[#This Row],[列2]]="",
          テーブル141538[[#This Row],[列4]]=""),
     0,
     IFERROR(HOUR(テーブル141538[[#This Row],[列4]]-テーブル141538[[#This Row],[列15]]-テーブル141538[[#This Row],[列2]]),
                  IFERROR(HOUR(テーブル141538[[#This Row],[列4]]-テーブル141538[[#This Row],[列2]]),
                               0)))</f>
        <v>0</v>
      </c>
      <c r="H12" s="48" t="s">
        <v>24</v>
      </c>
      <c r="I1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50" t="s">
        <v>25</v>
      </c>
      <c r="K12" s="51">
        <f>IFERROR((テーブル141538[[#This Row],[列5]]+テーブル141538[[#This Row],[列7]]/60)*$C$5,"")</f>
        <v>0</v>
      </c>
      <c r="L12" s="52" t="s">
        <v>5</v>
      </c>
      <c r="M12" s="57"/>
      <c r="N12" s="54"/>
      <c r="O12" s="75"/>
      <c r="P12" s="44"/>
    </row>
    <row r="13" spans="1:16" ht="22.5" customHeight="1" x14ac:dyDescent="0.15">
      <c r="A13" s="22"/>
      <c r="B13" s="55" t="str">
        <f>IF(テーブル141538[[#This Row],[列1]]="",
    "",
    TEXT(テーブル141538[[#This Row],[列1]],"(aaa)"))</f>
        <v/>
      </c>
      <c r="C13" s="17" t="s">
        <v>22</v>
      </c>
      <c r="D13" s="95" t="s">
        <v>23</v>
      </c>
      <c r="E13" s="18" t="s">
        <v>22</v>
      </c>
      <c r="F13" s="143" t="s">
        <v>36</v>
      </c>
      <c r="G13" s="47">
        <f>IF(OR(テーブル141538[[#This Row],[列2]]="",
          テーブル141538[[#This Row],[列4]]=""),
     0,
     IFERROR(HOUR(テーブル141538[[#This Row],[列4]]-テーブル141538[[#This Row],[列15]]-テーブル141538[[#This Row],[列2]]),
                  IFERROR(HOUR(テーブル141538[[#This Row],[列4]]-テーブル141538[[#This Row],[列2]]),
                               0)))</f>
        <v>0</v>
      </c>
      <c r="H13" s="48" t="s">
        <v>24</v>
      </c>
      <c r="I1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50" t="s">
        <v>25</v>
      </c>
      <c r="K13" s="51">
        <f>IFERROR((テーブル141538[[#This Row],[列5]]+テーブル141538[[#This Row],[列7]]/60)*$C$5,"")</f>
        <v>0</v>
      </c>
      <c r="L13" s="52" t="s">
        <v>5</v>
      </c>
      <c r="M13" s="57"/>
      <c r="N13" s="54"/>
      <c r="O13" s="75"/>
      <c r="P13" s="44"/>
    </row>
    <row r="14" spans="1:16" ht="22.5" customHeight="1" x14ac:dyDescent="0.15">
      <c r="A14" s="22"/>
      <c r="B14" s="55" t="str">
        <f>IF(テーブル141538[[#This Row],[列1]]="",
    "",
    TEXT(テーブル141538[[#This Row],[列1]],"(aaa)"))</f>
        <v/>
      </c>
      <c r="C14" s="17" t="s">
        <v>22</v>
      </c>
      <c r="D14" s="95" t="s">
        <v>23</v>
      </c>
      <c r="E14" s="18" t="s">
        <v>22</v>
      </c>
      <c r="F14" s="143" t="s">
        <v>36</v>
      </c>
      <c r="G14" s="47">
        <f>IF(OR(テーブル141538[[#This Row],[列2]]="",
          テーブル141538[[#This Row],[列4]]=""),
     0,
     IFERROR(HOUR(テーブル141538[[#This Row],[列4]]-テーブル141538[[#This Row],[列15]]-テーブル141538[[#This Row],[列2]]),
                  IFERROR(HOUR(テーブル141538[[#This Row],[列4]]-テーブル141538[[#This Row],[列2]]),
                               0)))</f>
        <v>0</v>
      </c>
      <c r="H14" s="48" t="s">
        <v>24</v>
      </c>
      <c r="I1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50" t="s">
        <v>25</v>
      </c>
      <c r="K14" s="51">
        <f>IFERROR((テーブル141538[[#This Row],[列5]]+テーブル141538[[#This Row],[列7]]/60)*$C$5,"")</f>
        <v>0</v>
      </c>
      <c r="L14" s="52" t="s">
        <v>5</v>
      </c>
      <c r="M14" s="57"/>
      <c r="N14" s="54"/>
      <c r="O14" s="75"/>
      <c r="P14" s="44"/>
    </row>
    <row r="15" spans="1:16" ht="22.5" customHeight="1" x14ac:dyDescent="0.15">
      <c r="A15" s="22"/>
      <c r="B15" s="55" t="str">
        <f>IF(テーブル141538[[#This Row],[列1]]="",
    "",
    TEXT(テーブル141538[[#This Row],[列1]],"(aaa)"))</f>
        <v/>
      </c>
      <c r="C15" s="17" t="s">
        <v>22</v>
      </c>
      <c r="D15" s="95" t="s">
        <v>23</v>
      </c>
      <c r="E15" s="18" t="s">
        <v>22</v>
      </c>
      <c r="F15" s="143" t="s">
        <v>36</v>
      </c>
      <c r="G15" s="47">
        <f>IF(OR(テーブル141538[[#This Row],[列2]]="",
          テーブル141538[[#This Row],[列4]]=""),
     0,
     IFERROR(HOUR(テーブル141538[[#This Row],[列4]]-テーブル141538[[#This Row],[列15]]-テーブル141538[[#This Row],[列2]]),
                  IFERROR(HOUR(テーブル141538[[#This Row],[列4]]-テーブル141538[[#This Row],[列2]]),
                               0)))</f>
        <v>0</v>
      </c>
      <c r="H15" s="48" t="s">
        <v>24</v>
      </c>
      <c r="I1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50" t="s">
        <v>25</v>
      </c>
      <c r="K15" s="51">
        <f>IFERROR((テーブル141538[[#This Row],[列5]]+テーブル141538[[#This Row],[列7]]/60)*$C$5,"")</f>
        <v>0</v>
      </c>
      <c r="L15" s="52" t="s">
        <v>5</v>
      </c>
      <c r="M15" s="57"/>
      <c r="N15" s="54"/>
      <c r="O15" s="75"/>
      <c r="P15" s="44"/>
    </row>
    <row r="16" spans="1:16" ht="22.5" customHeight="1" x14ac:dyDescent="0.15">
      <c r="A16" s="22"/>
      <c r="B16" s="55" t="str">
        <f>IF(テーブル141538[[#This Row],[列1]]="",
    "",
    TEXT(テーブル141538[[#This Row],[列1]],"(aaa)"))</f>
        <v/>
      </c>
      <c r="C16" s="17" t="s">
        <v>22</v>
      </c>
      <c r="D16" s="95" t="s">
        <v>23</v>
      </c>
      <c r="E16" s="18" t="s">
        <v>22</v>
      </c>
      <c r="F16" s="143" t="s">
        <v>36</v>
      </c>
      <c r="G16" s="47">
        <f>IF(OR(テーブル141538[[#This Row],[列2]]="",
          テーブル141538[[#This Row],[列4]]=""),
     0,
     IFERROR(HOUR(テーブル141538[[#This Row],[列4]]-テーブル141538[[#This Row],[列15]]-テーブル141538[[#This Row],[列2]]),
                  IFERROR(HOUR(テーブル141538[[#This Row],[列4]]-テーブル141538[[#This Row],[列2]]),
                               0)))</f>
        <v>0</v>
      </c>
      <c r="H16" s="48" t="s">
        <v>24</v>
      </c>
      <c r="I1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50" t="s">
        <v>25</v>
      </c>
      <c r="K16" s="51">
        <f>IFERROR((テーブル141538[[#This Row],[列5]]+テーブル141538[[#This Row],[列7]]/60)*$C$5,"")</f>
        <v>0</v>
      </c>
      <c r="L16" s="52" t="s">
        <v>5</v>
      </c>
      <c r="M16" s="57"/>
      <c r="N16" s="54"/>
      <c r="O16" s="75"/>
      <c r="P16" s="44"/>
    </row>
    <row r="17" spans="1:16" ht="22.5" customHeight="1" x14ac:dyDescent="0.15">
      <c r="A17" s="22"/>
      <c r="B17" s="55" t="str">
        <f>IF(テーブル141538[[#This Row],[列1]]="",
    "",
    TEXT(テーブル141538[[#This Row],[列1]],"(aaa)"))</f>
        <v/>
      </c>
      <c r="C17" s="17" t="s">
        <v>22</v>
      </c>
      <c r="D17" s="95" t="s">
        <v>23</v>
      </c>
      <c r="E17" s="18" t="s">
        <v>22</v>
      </c>
      <c r="F17" s="143" t="s">
        <v>36</v>
      </c>
      <c r="G17" s="47">
        <f>IF(OR(テーブル141538[[#This Row],[列2]]="",
          テーブル141538[[#This Row],[列4]]=""),
     0,
     IFERROR(HOUR(テーブル141538[[#This Row],[列4]]-テーブル141538[[#This Row],[列15]]-テーブル141538[[#This Row],[列2]]),
                  IFERROR(HOUR(テーブル141538[[#This Row],[列4]]-テーブル141538[[#This Row],[列2]]),
                               0)))</f>
        <v>0</v>
      </c>
      <c r="H17" s="48" t="s">
        <v>24</v>
      </c>
      <c r="I1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50" t="s">
        <v>25</v>
      </c>
      <c r="K17" s="51">
        <f>IFERROR((テーブル141538[[#This Row],[列5]]+テーブル141538[[#This Row],[列7]]/60)*$C$5,"")</f>
        <v>0</v>
      </c>
      <c r="L17" s="52" t="s">
        <v>5</v>
      </c>
      <c r="M17" s="57"/>
      <c r="N17" s="54"/>
      <c r="O17" s="75"/>
      <c r="P17" s="44"/>
    </row>
    <row r="18" spans="1:16" ht="22.5" customHeight="1" x14ac:dyDescent="0.15">
      <c r="A18" s="22"/>
      <c r="B18" s="55" t="str">
        <f>IF(テーブル141538[[#This Row],[列1]]="",
    "",
    TEXT(テーブル141538[[#This Row],[列1]],"(aaa)"))</f>
        <v/>
      </c>
      <c r="C18" s="17" t="s">
        <v>22</v>
      </c>
      <c r="D18" s="95" t="s">
        <v>23</v>
      </c>
      <c r="E18" s="18" t="s">
        <v>22</v>
      </c>
      <c r="F18" s="143" t="s">
        <v>36</v>
      </c>
      <c r="G18" s="47">
        <f>IF(OR(テーブル141538[[#This Row],[列2]]="",
          テーブル141538[[#This Row],[列4]]=""),
     0,
     IFERROR(HOUR(テーブル141538[[#This Row],[列4]]-テーブル141538[[#This Row],[列15]]-テーブル141538[[#This Row],[列2]]),
                  IFERROR(HOUR(テーブル141538[[#This Row],[列4]]-テーブル141538[[#This Row],[列2]]),
                               0)))</f>
        <v>0</v>
      </c>
      <c r="H18" s="48" t="s">
        <v>24</v>
      </c>
      <c r="I1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50" t="s">
        <v>25</v>
      </c>
      <c r="K18" s="51">
        <f>IFERROR((テーブル141538[[#This Row],[列5]]+テーブル141538[[#This Row],[列7]]/60)*$C$5,"")</f>
        <v>0</v>
      </c>
      <c r="L18" s="52" t="s">
        <v>5</v>
      </c>
      <c r="M18" s="57"/>
      <c r="N18" s="54"/>
      <c r="O18" s="75"/>
      <c r="P18" s="44"/>
    </row>
    <row r="19" spans="1:16" ht="22.5" customHeight="1" x14ac:dyDescent="0.15">
      <c r="A19" s="22"/>
      <c r="B19" s="55" t="str">
        <f>IF(テーブル141538[[#This Row],[列1]]="",
    "",
    TEXT(テーブル141538[[#This Row],[列1]],"(aaa)"))</f>
        <v/>
      </c>
      <c r="C19" s="17" t="s">
        <v>22</v>
      </c>
      <c r="D19" s="95" t="s">
        <v>23</v>
      </c>
      <c r="E19" s="18" t="s">
        <v>22</v>
      </c>
      <c r="F19" s="143" t="s">
        <v>36</v>
      </c>
      <c r="G19" s="47">
        <f>IF(OR(テーブル141538[[#This Row],[列2]]="",
          テーブル141538[[#This Row],[列4]]=""),
     0,
     IFERROR(HOUR(テーブル141538[[#This Row],[列4]]-テーブル141538[[#This Row],[列15]]-テーブル141538[[#This Row],[列2]]),
                  IFERROR(HOUR(テーブル141538[[#This Row],[列4]]-テーブル141538[[#This Row],[列2]]),
                               0)))</f>
        <v>0</v>
      </c>
      <c r="H19" s="48" t="s">
        <v>24</v>
      </c>
      <c r="I1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50" t="s">
        <v>25</v>
      </c>
      <c r="K19" s="51">
        <f>IFERROR((テーブル141538[[#This Row],[列5]]+テーブル141538[[#This Row],[列7]]/60)*$C$5,"")</f>
        <v>0</v>
      </c>
      <c r="L19" s="52" t="s">
        <v>5</v>
      </c>
      <c r="M19" s="57"/>
      <c r="N19" s="54"/>
      <c r="O19" s="75"/>
      <c r="P19" s="44"/>
    </row>
    <row r="20" spans="1:16" ht="22.5" customHeight="1" x14ac:dyDescent="0.15">
      <c r="A20" s="22"/>
      <c r="B20" s="55" t="str">
        <f>IF(テーブル141538[[#This Row],[列1]]="",
    "",
    TEXT(テーブル141538[[#This Row],[列1]],"(aaa)"))</f>
        <v/>
      </c>
      <c r="C20" s="17" t="s">
        <v>22</v>
      </c>
      <c r="D20" s="95" t="s">
        <v>23</v>
      </c>
      <c r="E20" s="18" t="s">
        <v>22</v>
      </c>
      <c r="F20" s="143" t="s">
        <v>36</v>
      </c>
      <c r="G20" s="47">
        <f>IF(OR(テーブル141538[[#This Row],[列2]]="",
          テーブル141538[[#This Row],[列4]]=""),
     0,
     IFERROR(HOUR(テーブル141538[[#This Row],[列4]]-テーブル141538[[#This Row],[列15]]-テーブル141538[[#This Row],[列2]]),
                  IFERROR(HOUR(テーブル141538[[#This Row],[列4]]-テーブル141538[[#This Row],[列2]]),
                               0)))</f>
        <v>0</v>
      </c>
      <c r="H20" s="48" t="s">
        <v>24</v>
      </c>
      <c r="I2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50" t="s">
        <v>25</v>
      </c>
      <c r="K20" s="51">
        <f>IFERROR((テーブル141538[[#This Row],[列5]]+テーブル141538[[#This Row],[列7]]/60)*$C$5,"")</f>
        <v>0</v>
      </c>
      <c r="L20" s="52" t="s">
        <v>5</v>
      </c>
      <c r="M20" s="57"/>
      <c r="N20" s="54"/>
      <c r="O20" s="75"/>
      <c r="P20" s="44"/>
    </row>
    <row r="21" spans="1:16" ht="22.5" customHeight="1" x14ac:dyDescent="0.15">
      <c r="A21" s="22"/>
      <c r="B21" s="55" t="str">
        <f>IF(テーブル141538[[#This Row],[列1]]="",
    "",
    TEXT(テーブル141538[[#This Row],[列1]],"(aaa)"))</f>
        <v/>
      </c>
      <c r="C21" s="17" t="s">
        <v>22</v>
      </c>
      <c r="D21" s="95" t="s">
        <v>23</v>
      </c>
      <c r="E21" s="18" t="s">
        <v>22</v>
      </c>
      <c r="F21" s="143" t="s">
        <v>36</v>
      </c>
      <c r="G21" s="47">
        <f>IF(OR(テーブル141538[[#This Row],[列2]]="",
          テーブル141538[[#This Row],[列4]]=""),
     0,
     IFERROR(HOUR(テーブル141538[[#This Row],[列4]]-テーブル141538[[#This Row],[列15]]-テーブル141538[[#This Row],[列2]]),
                  IFERROR(HOUR(テーブル141538[[#This Row],[列4]]-テーブル141538[[#This Row],[列2]]),
                               0)))</f>
        <v>0</v>
      </c>
      <c r="H21" s="48" t="s">
        <v>24</v>
      </c>
      <c r="I2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50" t="s">
        <v>25</v>
      </c>
      <c r="K21" s="51">
        <f>IFERROR((テーブル141538[[#This Row],[列5]]+テーブル141538[[#This Row],[列7]]/60)*$C$5,"")</f>
        <v>0</v>
      </c>
      <c r="L21" s="52" t="s">
        <v>5</v>
      </c>
      <c r="M21" s="57"/>
      <c r="N21" s="54"/>
      <c r="O21" s="75"/>
      <c r="P21" s="44"/>
    </row>
    <row r="22" spans="1:16" ht="22.5" customHeight="1" x14ac:dyDescent="0.15">
      <c r="A22" s="22"/>
      <c r="B22" s="55" t="str">
        <f>IF(テーブル141538[[#This Row],[列1]]="",
    "",
    TEXT(テーブル141538[[#This Row],[列1]],"(aaa)"))</f>
        <v/>
      </c>
      <c r="C22" s="17" t="s">
        <v>22</v>
      </c>
      <c r="D22" s="95" t="s">
        <v>23</v>
      </c>
      <c r="E22" s="18" t="s">
        <v>22</v>
      </c>
      <c r="F22" s="143" t="s">
        <v>36</v>
      </c>
      <c r="G22" s="47">
        <f>IF(OR(テーブル141538[[#This Row],[列2]]="",
          テーブル141538[[#This Row],[列4]]=""),
     0,
     IFERROR(HOUR(テーブル141538[[#This Row],[列4]]-テーブル141538[[#This Row],[列15]]-テーブル141538[[#This Row],[列2]]),
                  IFERROR(HOUR(テーブル141538[[#This Row],[列4]]-テーブル141538[[#This Row],[列2]]),
                               0)))</f>
        <v>0</v>
      </c>
      <c r="H22" s="48" t="s">
        <v>24</v>
      </c>
      <c r="I2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50" t="s">
        <v>25</v>
      </c>
      <c r="K22" s="51">
        <f>IFERROR((テーブル141538[[#This Row],[列5]]+テーブル141538[[#This Row],[列7]]/60)*$C$5,"")</f>
        <v>0</v>
      </c>
      <c r="L22" s="52" t="s">
        <v>5</v>
      </c>
      <c r="M22" s="57"/>
      <c r="N22" s="54"/>
      <c r="O22" s="75"/>
      <c r="P22" s="44"/>
    </row>
    <row r="23" spans="1:16" ht="22.5" customHeight="1" x14ac:dyDescent="0.15">
      <c r="A23" s="22"/>
      <c r="B23" s="55" t="str">
        <f>IF(テーブル141538[[#This Row],[列1]]="",
    "",
    TEXT(テーブル141538[[#This Row],[列1]],"(aaa)"))</f>
        <v/>
      </c>
      <c r="C23" s="17" t="s">
        <v>22</v>
      </c>
      <c r="D23" s="95" t="s">
        <v>23</v>
      </c>
      <c r="E23" s="18" t="s">
        <v>22</v>
      </c>
      <c r="F23" s="143" t="s">
        <v>36</v>
      </c>
      <c r="G23" s="47">
        <f>IF(OR(テーブル141538[[#This Row],[列2]]="",
          テーブル141538[[#This Row],[列4]]=""),
     0,
     IFERROR(HOUR(テーブル141538[[#This Row],[列4]]-テーブル141538[[#This Row],[列15]]-テーブル141538[[#This Row],[列2]]),
                  IFERROR(HOUR(テーブル141538[[#This Row],[列4]]-テーブル141538[[#This Row],[列2]]),
                               0)))</f>
        <v>0</v>
      </c>
      <c r="H23" s="48" t="s">
        <v>24</v>
      </c>
      <c r="I2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50" t="s">
        <v>25</v>
      </c>
      <c r="K23" s="51">
        <f>IFERROR((テーブル141538[[#This Row],[列5]]+テーブル141538[[#This Row],[列7]]/60)*$C$5,"")</f>
        <v>0</v>
      </c>
      <c r="L23" s="52" t="s">
        <v>5</v>
      </c>
      <c r="M23" s="57"/>
      <c r="N23" s="54"/>
      <c r="O23" s="75"/>
      <c r="P23" s="44"/>
    </row>
    <row r="24" spans="1:16" ht="22.5" customHeight="1" x14ac:dyDescent="0.15">
      <c r="A24" s="22"/>
      <c r="B24" s="55" t="str">
        <f>IF(テーブル141538[[#This Row],[列1]]="",
    "",
    TEXT(テーブル141538[[#This Row],[列1]],"(aaa)"))</f>
        <v/>
      </c>
      <c r="C24" s="17" t="s">
        <v>22</v>
      </c>
      <c r="D24" s="95" t="s">
        <v>23</v>
      </c>
      <c r="E24" s="18" t="s">
        <v>22</v>
      </c>
      <c r="F24" s="143" t="s">
        <v>36</v>
      </c>
      <c r="G24" s="47">
        <f>IF(OR(テーブル141538[[#This Row],[列2]]="",
          テーブル141538[[#This Row],[列4]]=""),
     0,
     IFERROR(HOUR(テーブル141538[[#This Row],[列4]]-テーブル141538[[#This Row],[列15]]-テーブル141538[[#This Row],[列2]]),
                  IFERROR(HOUR(テーブル141538[[#This Row],[列4]]-テーブル141538[[#This Row],[列2]]),
                               0)))</f>
        <v>0</v>
      </c>
      <c r="H24" s="48" t="s">
        <v>24</v>
      </c>
      <c r="I2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50" t="s">
        <v>25</v>
      </c>
      <c r="K24" s="51">
        <f>IFERROR((テーブル141538[[#This Row],[列5]]+テーブル141538[[#This Row],[列7]]/60)*$C$5,"")</f>
        <v>0</v>
      </c>
      <c r="L24" s="52" t="s">
        <v>5</v>
      </c>
      <c r="M24" s="53"/>
      <c r="N24" s="54"/>
      <c r="O24" s="75"/>
      <c r="P24" s="44"/>
    </row>
    <row r="25" spans="1:16" ht="22.5" customHeight="1" x14ac:dyDescent="0.15">
      <c r="A25" s="22"/>
      <c r="B25" s="55" t="str">
        <f>IF(テーブル141538[[#This Row],[列1]]="",
    "",
    TEXT(テーブル141538[[#This Row],[列1]],"(aaa)"))</f>
        <v/>
      </c>
      <c r="C25" s="17" t="s">
        <v>22</v>
      </c>
      <c r="D25" s="95" t="s">
        <v>23</v>
      </c>
      <c r="E25" s="18" t="s">
        <v>22</v>
      </c>
      <c r="F25" s="143" t="s">
        <v>36</v>
      </c>
      <c r="G25" s="47">
        <f>IF(OR(テーブル141538[[#This Row],[列2]]="",
          テーブル141538[[#This Row],[列4]]=""),
     0,
     IFERROR(HOUR(テーブル141538[[#This Row],[列4]]-テーブル141538[[#This Row],[列15]]-テーブル141538[[#This Row],[列2]]),
                  IFERROR(HOUR(テーブル141538[[#This Row],[列4]]-テーブル141538[[#This Row],[列2]]),
                               0)))</f>
        <v>0</v>
      </c>
      <c r="H25" s="48" t="s">
        <v>24</v>
      </c>
      <c r="I2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50" t="s">
        <v>25</v>
      </c>
      <c r="K25" s="51">
        <f>IFERROR((テーブル141538[[#This Row],[列5]]+テーブル141538[[#This Row],[列7]]/60)*$C$5,"")</f>
        <v>0</v>
      </c>
      <c r="L25" s="52" t="s">
        <v>5</v>
      </c>
      <c r="M25" s="57"/>
      <c r="N25" s="54"/>
      <c r="O25" s="75"/>
      <c r="P25" s="44"/>
    </row>
    <row r="26" spans="1:16" ht="22.5" customHeight="1" x14ac:dyDescent="0.15">
      <c r="A26" s="22"/>
      <c r="B26" s="55" t="str">
        <f>IF(テーブル141538[[#This Row],[列1]]="",
    "",
    TEXT(テーブル141538[[#This Row],[列1]],"(aaa)"))</f>
        <v/>
      </c>
      <c r="C26" s="17" t="s">
        <v>22</v>
      </c>
      <c r="D26" s="95" t="s">
        <v>23</v>
      </c>
      <c r="E26" s="18" t="s">
        <v>22</v>
      </c>
      <c r="F26" s="143" t="s">
        <v>36</v>
      </c>
      <c r="G26" s="47">
        <f>IF(OR(テーブル141538[[#This Row],[列2]]="",
          テーブル141538[[#This Row],[列4]]=""),
     0,
     IFERROR(HOUR(テーブル141538[[#This Row],[列4]]-テーブル141538[[#This Row],[列15]]-テーブル141538[[#This Row],[列2]]),
                  IFERROR(HOUR(テーブル141538[[#This Row],[列4]]-テーブル141538[[#This Row],[列2]]),
                               0)))</f>
        <v>0</v>
      </c>
      <c r="H26" s="48" t="s">
        <v>24</v>
      </c>
      <c r="I2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50" t="s">
        <v>25</v>
      </c>
      <c r="K26" s="51">
        <f>IFERROR((テーブル141538[[#This Row],[列5]]+テーブル141538[[#This Row],[列7]]/60)*$C$5,"")</f>
        <v>0</v>
      </c>
      <c r="L26" s="52" t="s">
        <v>5</v>
      </c>
      <c r="M26" s="57"/>
      <c r="N26" s="54"/>
      <c r="O26" s="75"/>
      <c r="P26" s="44"/>
    </row>
    <row r="27" spans="1:16" ht="22.5" customHeight="1" x14ac:dyDescent="0.15">
      <c r="A27" s="22"/>
      <c r="B27" s="55" t="str">
        <f>IF(テーブル141538[[#This Row],[列1]]="",
    "",
    TEXT(テーブル141538[[#This Row],[列1]],"(aaa)"))</f>
        <v/>
      </c>
      <c r="C27" s="17" t="s">
        <v>22</v>
      </c>
      <c r="D27" s="95" t="s">
        <v>23</v>
      </c>
      <c r="E27" s="18" t="s">
        <v>22</v>
      </c>
      <c r="F27" s="143" t="s">
        <v>36</v>
      </c>
      <c r="G27" s="47">
        <f>IF(OR(テーブル141538[[#This Row],[列2]]="",
          テーブル141538[[#This Row],[列4]]=""),
     0,
     IFERROR(HOUR(テーブル141538[[#This Row],[列4]]-テーブル141538[[#This Row],[列15]]-テーブル141538[[#This Row],[列2]]),
                  IFERROR(HOUR(テーブル141538[[#This Row],[列4]]-テーブル141538[[#This Row],[列2]]),
                               0)))</f>
        <v>0</v>
      </c>
      <c r="H27" s="48" t="s">
        <v>24</v>
      </c>
      <c r="I2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50" t="s">
        <v>25</v>
      </c>
      <c r="K27" s="51">
        <f>IFERROR((テーブル141538[[#This Row],[列5]]+テーブル141538[[#This Row],[列7]]/60)*$C$5,"")</f>
        <v>0</v>
      </c>
      <c r="L27" s="52" t="s">
        <v>5</v>
      </c>
      <c r="M27" s="57"/>
      <c r="N27" s="54"/>
      <c r="O27" s="75"/>
      <c r="P27" s="44"/>
    </row>
    <row r="28" spans="1:16" ht="22.5" customHeight="1" x14ac:dyDescent="0.15">
      <c r="A28" s="22"/>
      <c r="B28" s="55" t="str">
        <f>IF(テーブル141538[[#This Row],[列1]]="",
    "",
    TEXT(テーブル141538[[#This Row],[列1]],"(aaa)"))</f>
        <v/>
      </c>
      <c r="C28" s="17" t="s">
        <v>22</v>
      </c>
      <c r="D28" s="95" t="s">
        <v>23</v>
      </c>
      <c r="E28" s="18" t="s">
        <v>22</v>
      </c>
      <c r="F28" s="143" t="s">
        <v>36</v>
      </c>
      <c r="G28" s="47">
        <f>IF(OR(テーブル141538[[#This Row],[列2]]="",
          テーブル141538[[#This Row],[列4]]=""),
     0,
     IFERROR(HOUR(テーブル141538[[#This Row],[列4]]-テーブル141538[[#This Row],[列15]]-テーブル141538[[#This Row],[列2]]),
                  IFERROR(HOUR(テーブル141538[[#This Row],[列4]]-テーブル141538[[#This Row],[列2]]),
                               0)))</f>
        <v>0</v>
      </c>
      <c r="H28" s="48" t="s">
        <v>24</v>
      </c>
      <c r="I2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50" t="s">
        <v>25</v>
      </c>
      <c r="K28" s="51">
        <f>IFERROR((テーブル141538[[#This Row],[列5]]+テーブル141538[[#This Row],[列7]]/60)*$C$5,"")</f>
        <v>0</v>
      </c>
      <c r="L28" s="52" t="s">
        <v>5</v>
      </c>
      <c r="M28" s="57"/>
      <c r="N28" s="54"/>
      <c r="O28" s="75"/>
      <c r="P28" s="44"/>
    </row>
    <row r="29" spans="1:16" ht="22.5" customHeight="1" x14ac:dyDescent="0.15">
      <c r="A29" s="22"/>
      <c r="B29" s="55" t="str">
        <f>IF(テーブル141538[[#This Row],[列1]]="",
    "",
    TEXT(テーブル141538[[#This Row],[列1]],"(aaa)"))</f>
        <v/>
      </c>
      <c r="C29" s="17" t="s">
        <v>22</v>
      </c>
      <c r="D29" s="95" t="s">
        <v>23</v>
      </c>
      <c r="E29" s="18" t="s">
        <v>22</v>
      </c>
      <c r="F29" s="143" t="s">
        <v>36</v>
      </c>
      <c r="G29" s="47">
        <f>IF(OR(テーブル141538[[#This Row],[列2]]="",
          テーブル141538[[#This Row],[列4]]=""),
     0,
     IFERROR(HOUR(テーブル141538[[#This Row],[列4]]-テーブル141538[[#This Row],[列15]]-テーブル141538[[#This Row],[列2]]),
                  IFERROR(HOUR(テーブル141538[[#This Row],[列4]]-テーブル141538[[#This Row],[列2]]),
                               0)))</f>
        <v>0</v>
      </c>
      <c r="H29" s="48" t="s">
        <v>24</v>
      </c>
      <c r="I2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50" t="s">
        <v>25</v>
      </c>
      <c r="K29" s="51">
        <f>IFERROR((テーブル141538[[#This Row],[列5]]+テーブル141538[[#This Row],[列7]]/60)*$C$5,"")</f>
        <v>0</v>
      </c>
      <c r="L29" s="52" t="s">
        <v>5</v>
      </c>
      <c r="M29" s="57"/>
      <c r="N29" s="54"/>
      <c r="O29" s="75"/>
      <c r="P29" s="44"/>
    </row>
    <row r="30" spans="1:16" ht="22.5" customHeight="1" thickBot="1" x14ac:dyDescent="0.2">
      <c r="A30" s="23"/>
      <c r="B30" s="58" t="str">
        <f>IF(テーブル141538[[#This Row],[列1]]="",
    "",
    TEXT(テーブル141538[[#This Row],[列1]],"(aaa)"))</f>
        <v/>
      </c>
      <c r="C30" s="19" t="s">
        <v>22</v>
      </c>
      <c r="D30" s="59" t="s">
        <v>23</v>
      </c>
      <c r="E30" s="144" t="s">
        <v>22</v>
      </c>
      <c r="F30" s="20" t="s">
        <v>36</v>
      </c>
      <c r="G30" s="60">
        <f>IF(OR(テーブル141538[[#This Row],[列2]]="",
          テーブル141538[[#This Row],[列4]]=""),
     0,
     IFERROR(HOUR(テーブル141538[[#This Row],[列4]]-テーブル141538[[#This Row],[列15]]-テーブル141538[[#This Row],[列2]]),
                  IFERROR(HOUR(テーブル141538[[#This Row],[列4]]-テーブル141538[[#This Row],[列2]]),
                               0)))</f>
        <v>0</v>
      </c>
      <c r="H30" s="61" t="s">
        <v>24</v>
      </c>
      <c r="I30" s="62"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63" t="s">
        <v>25</v>
      </c>
      <c r="K30" s="64">
        <f>IFERROR((テーブル141538[[#This Row],[列5]]+テーブル141538[[#This Row],[列7]]/60)*$C$5,"")</f>
        <v>0</v>
      </c>
      <c r="L30" s="65" t="s">
        <v>5</v>
      </c>
      <c r="M30" s="66"/>
      <c r="N30" s="67"/>
      <c r="O30" s="75"/>
      <c r="P30" s="44"/>
    </row>
    <row r="31" spans="1:16" ht="22.5" customHeight="1" thickBot="1" x14ac:dyDescent="0.2">
      <c r="A31" s="184" t="s">
        <v>30</v>
      </c>
      <c r="B31" s="185"/>
      <c r="C31" s="186"/>
      <c r="D31" s="187"/>
      <c r="E31" s="188"/>
      <c r="F31" s="93"/>
      <c r="G31" s="189">
        <f>SUM(テーブル141538[[#All],[列5]])+SUM(テーブル141538[[#All],[列7]])/60</f>
        <v>0</v>
      </c>
      <c r="H31" s="190"/>
      <c r="I31" s="191" t="s">
        <v>26</v>
      </c>
      <c r="J31" s="192"/>
      <c r="K31" s="68">
        <f>SUM(テーブル141538[[#All],[列9]])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⑥年月支払分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IF(テーブル141523[[#This Row],[列1]]="",
    "",
    TEXT(テーブル141523[[#This Row],[列1]],"(aaa)"))</f>
        <v/>
      </c>
      <c r="C8" s="15" t="s">
        <v>36</v>
      </c>
      <c r="D8" s="35" t="s">
        <v>15</v>
      </c>
      <c r="E8" s="16" t="s">
        <v>36</v>
      </c>
      <c r="F8" s="142" t="s">
        <v>36</v>
      </c>
      <c r="G8" s="36">
        <f>IF(OR(テーブル141523[[#This Row],[列2]]="",
          テーブル141523[[#This Row],[列4]]=""),
     0,
     IFERROR(HOUR(テーブル141523[[#This Row],[列4]]-テーブル141523[[#This Row],[列15]]-テーブル141523[[#This Row],[列2]]),
                  IFERROR(HOUR(テーブル141523[[#This Row],[列4]]-テーブル141523[[#This Row],[列2]]),
                               0)))</f>
        <v>0</v>
      </c>
      <c r="H8" s="37" t="s">
        <v>24</v>
      </c>
      <c r="I8" s="38"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39" t="s">
        <v>25</v>
      </c>
      <c r="K8" s="40">
        <f>IFERROR((テーブル141523[[#This Row],[列5]]+テーブル141523[[#This Row],[列7]]/60)*$C$5,"")</f>
        <v>0</v>
      </c>
      <c r="L8" s="41" t="s">
        <v>5</v>
      </c>
      <c r="M8" s="42"/>
      <c r="N8" s="43"/>
      <c r="O8" s="75"/>
      <c r="P8" s="44"/>
    </row>
    <row r="9" spans="1:16" ht="22.5" customHeight="1" x14ac:dyDescent="0.15">
      <c r="A9" s="22"/>
      <c r="B9" s="45" t="str">
        <f>IF(テーブル141523[[#This Row],[列1]]="",
    "",
    TEXT(テーブル141523[[#This Row],[列1]],"(aaa)"))</f>
        <v/>
      </c>
      <c r="C9" s="17" t="s">
        <v>36</v>
      </c>
      <c r="D9" s="95" t="s">
        <v>15</v>
      </c>
      <c r="E9" s="18" t="s">
        <v>36</v>
      </c>
      <c r="F9" s="143" t="s">
        <v>36</v>
      </c>
      <c r="G9" s="47">
        <f>IF(OR(テーブル141523[[#This Row],[列2]]="",
          テーブル141523[[#This Row],[列4]]=""),
     0,
     IFERROR(HOUR(テーブル141523[[#This Row],[列4]]-テーブル141523[[#This Row],[列15]]-テーブル141523[[#This Row],[列2]]),
                  IFERROR(HOUR(テーブル141523[[#This Row],[列4]]-テーブル141523[[#This Row],[列2]]),
                               0)))</f>
        <v>0</v>
      </c>
      <c r="H9" s="48" t="s">
        <v>24</v>
      </c>
      <c r="I9" s="49"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50" t="s">
        <v>25</v>
      </c>
      <c r="K9" s="51">
        <f>IFERROR((テーブル141523[[#This Row],[列5]]+テーブル141523[[#This Row],[列7]]/60)*$C$5,"")</f>
        <v>0</v>
      </c>
      <c r="L9" s="52" t="s">
        <v>5</v>
      </c>
      <c r="M9" s="53"/>
      <c r="N9" s="54"/>
      <c r="O9" s="75"/>
      <c r="P9" s="44"/>
    </row>
    <row r="10" spans="1:16" ht="22.5" customHeight="1" x14ac:dyDescent="0.15">
      <c r="A10" s="22"/>
      <c r="B10" s="55" t="str">
        <f>IF(テーブル141523[[#This Row],[列1]]="",
    "",
    TEXT(テーブル141523[[#This Row],[列1]],"(aaa)"))</f>
        <v/>
      </c>
      <c r="C10" s="17" t="s">
        <v>36</v>
      </c>
      <c r="D10" s="95" t="s">
        <v>15</v>
      </c>
      <c r="E10" s="18" t="s">
        <v>36</v>
      </c>
      <c r="F10" s="143" t="s">
        <v>36</v>
      </c>
      <c r="G10" s="47">
        <f>IF(OR(テーブル141523[[#This Row],[列2]]="",
          テーブル141523[[#This Row],[列4]]=""),
     0,
     IFERROR(HOUR(テーブル141523[[#This Row],[列4]]-テーブル141523[[#This Row],[列15]]-テーブル141523[[#This Row],[列2]]),
                  IFERROR(HOUR(テーブル141523[[#This Row],[列4]]-テーブル141523[[#This Row],[列2]]),
                               0)))</f>
        <v>0</v>
      </c>
      <c r="H10" s="48" t="s">
        <v>24</v>
      </c>
      <c r="I1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50" t="s">
        <v>25</v>
      </c>
      <c r="K10" s="51">
        <f>IFERROR((テーブル141523[[#This Row],[列5]]+テーブル141523[[#This Row],[列7]]/60)*$C$5,"")</f>
        <v>0</v>
      </c>
      <c r="L10" s="52" t="s">
        <v>5</v>
      </c>
      <c r="M10" s="57"/>
      <c r="N10" s="54"/>
      <c r="O10" s="75"/>
      <c r="P10" s="44"/>
    </row>
    <row r="11" spans="1:16" ht="22.5" customHeight="1" x14ac:dyDescent="0.15">
      <c r="A11" s="22"/>
      <c r="B11" s="55" t="str">
        <f>IF(テーブル141523[[#This Row],[列1]]="",
    "",
    TEXT(テーブル141523[[#This Row],[列1]],"(aaa)"))</f>
        <v/>
      </c>
      <c r="C11" s="17" t="s">
        <v>22</v>
      </c>
      <c r="D11" s="95" t="s">
        <v>23</v>
      </c>
      <c r="E11" s="18" t="s">
        <v>22</v>
      </c>
      <c r="F11" s="143" t="s">
        <v>36</v>
      </c>
      <c r="G11" s="47">
        <f>IF(OR(テーブル141523[[#This Row],[列2]]="",
          テーブル141523[[#This Row],[列4]]=""),
     0,
     IFERROR(HOUR(テーブル141523[[#This Row],[列4]]-テーブル141523[[#This Row],[列15]]-テーブル141523[[#This Row],[列2]]),
                  IFERROR(HOUR(テーブル141523[[#This Row],[列4]]-テーブル141523[[#This Row],[列2]]),
                               0)))</f>
        <v>0</v>
      </c>
      <c r="H11" s="48" t="s">
        <v>24</v>
      </c>
      <c r="I1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50" t="s">
        <v>25</v>
      </c>
      <c r="K11" s="51">
        <f>IFERROR((テーブル141523[[#This Row],[列5]]+テーブル141523[[#This Row],[列7]]/60)*$C$5,"")</f>
        <v>0</v>
      </c>
      <c r="L11" s="52" t="s">
        <v>5</v>
      </c>
      <c r="M11" s="57"/>
      <c r="N11" s="54"/>
      <c r="O11" s="75"/>
      <c r="P11" s="44"/>
    </row>
    <row r="12" spans="1:16" ht="22.5" customHeight="1" x14ac:dyDescent="0.15">
      <c r="A12" s="22"/>
      <c r="B12" s="55" t="str">
        <f>IF(テーブル141523[[#This Row],[列1]]="",
    "",
    TEXT(テーブル141523[[#This Row],[列1]],"(aaa)"))</f>
        <v/>
      </c>
      <c r="C12" s="17" t="s">
        <v>22</v>
      </c>
      <c r="D12" s="95" t="s">
        <v>23</v>
      </c>
      <c r="E12" s="18" t="s">
        <v>22</v>
      </c>
      <c r="F12" s="143" t="s">
        <v>36</v>
      </c>
      <c r="G12" s="47">
        <f>IF(OR(テーブル141523[[#This Row],[列2]]="",
          テーブル141523[[#This Row],[列4]]=""),
     0,
     IFERROR(HOUR(テーブル141523[[#This Row],[列4]]-テーブル141523[[#This Row],[列15]]-テーブル141523[[#This Row],[列2]]),
                  IFERROR(HOUR(テーブル141523[[#This Row],[列4]]-テーブル141523[[#This Row],[列2]]),
                               0)))</f>
        <v>0</v>
      </c>
      <c r="H12" s="48" t="s">
        <v>24</v>
      </c>
      <c r="I1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50" t="s">
        <v>25</v>
      </c>
      <c r="K12" s="51">
        <f>IFERROR((テーブル141523[[#This Row],[列5]]+テーブル141523[[#This Row],[列7]]/60)*$C$5,"")</f>
        <v>0</v>
      </c>
      <c r="L12" s="52" t="s">
        <v>5</v>
      </c>
      <c r="M12" s="57"/>
      <c r="N12" s="54"/>
      <c r="O12" s="75"/>
      <c r="P12" s="44"/>
    </row>
    <row r="13" spans="1:16" ht="22.5" customHeight="1" x14ac:dyDescent="0.15">
      <c r="A13" s="22"/>
      <c r="B13" s="55" t="str">
        <f>IF(テーブル141523[[#This Row],[列1]]="",
    "",
    TEXT(テーブル141523[[#This Row],[列1]],"(aaa)"))</f>
        <v/>
      </c>
      <c r="C13" s="17" t="s">
        <v>22</v>
      </c>
      <c r="D13" s="95" t="s">
        <v>23</v>
      </c>
      <c r="E13" s="18" t="s">
        <v>22</v>
      </c>
      <c r="F13" s="143" t="s">
        <v>36</v>
      </c>
      <c r="G13" s="47">
        <f>IF(OR(テーブル141523[[#This Row],[列2]]="",
          テーブル141523[[#This Row],[列4]]=""),
     0,
     IFERROR(HOUR(テーブル141523[[#This Row],[列4]]-テーブル141523[[#This Row],[列15]]-テーブル141523[[#This Row],[列2]]),
                  IFERROR(HOUR(テーブル141523[[#This Row],[列4]]-テーブル141523[[#This Row],[列2]]),
                               0)))</f>
        <v>0</v>
      </c>
      <c r="H13" s="48" t="s">
        <v>24</v>
      </c>
      <c r="I1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50" t="s">
        <v>25</v>
      </c>
      <c r="K13" s="51">
        <f>IFERROR((テーブル141523[[#This Row],[列5]]+テーブル141523[[#This Row],[列7]]/60)*$C$5,"")</f>
        <v>0</v>
      </c>
      <c r="L13" s="52" t="s">
        <v>5</v>
      </c>
      <c r="M13" s="57"/>
      <c r="N13" s="54"/>
      <c r="O13" s="75"/>
      <c r="P13" s="44"/>
    </row>
    <row r="14" spans="1:16" ht="22.5" customHeight="1" x14ac:dyDescent="0.15">
      <c r="A14" s="22"/>
      <c r="B14" s="55" t="str">
        <f>IF(テーブル141523[[#This Row],[列1]]="",
    "",
    TEXT(テーブル141523[[#This Row],[列1]],"(aaa)"))</f>
        <v/>
      </c>
      <c r="C14" s="17" t="s">
        <v>22</v>
      </c>
      <c r="D14" s="95" t="s">
        <v>23</v>
      </c>
      <c r="E14" s="18" t="s">
        <v>22</v>
      </c>
      <c r="F14" s="143" t="s">
        <v>36</v>
      </c>
      <c r="G14" s="47">
        <f>IF(OR(テーブル141523[[#This Row],[列2]]="",
          テーブル141523[[#This Row],[列4]]=""),
     0,
     IFERROR(HOUR(テーブル141523[[#This Row],[列4]]-テーブル141523[[#This Row],[列15]]-テーブル141523[[#This Row],[列2]]),
                  IFERROR(HOUR(テーブル141523[[#This Row],[列4]]-テーブル141523[[#This Row],[列2]]),
                               0)))</f>
        <v>0</v>
      </c>
      <c r="H14" s="48" t="s">
        <v>24</v>
      </c>
      <c r="I1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50" t="s">
        <v>25</v>
      </c>
      <c r="K14" s="51">
        <f>IFERROR((テーブル141523[[#This Row],[列5]]+テーブル141523[[#This Row],[列7]]/60)*$C$5,"")</f>
        <v>0</v>
      </c>
      <c r="L14" s="52" t="s">
        <v>5</v>
      </c>
      <c r="M14" s="57"/>
      <c r="N14" s="54"/>
      <c r="O14" s="75"/>
      <c r="P14" s="44"/>
    </row>
    <row r="15" spans="1:16" ht="22.5" customHeight="1" x14ac:dyDescent="0.15">
      <c r="A15" s="22"/>
      <c r="B15" s="55" t="str">
        <f>IF(テーブル141523[[#This Row],[列1]]="",
    "",
    TEXT(テーブル141523[[#This Row],[列1]],"(aaa)"))</f>
        <v/>
      </c>
      <c r="C15" s="17" t="s">
        <v>22</v>
      </c>
      <c r="D15" s="95" t="s">
        <v>23</v>
      </c>
      <c r="E15" s="18" t="s">
        <v>22</v>
      </c>
      <c r="F15" s="143" t="s">
        <v>36</v>
      </c>
      <c r="G15" s="47">
        <f>IF(OR(テーブル141523[[#This Row],[列2]]="",
          テーブル141523[[#This Row],[列4]]=""),
     0,
     IFERROR(HOUR(テーブル141523[[#This Row],[列4]]-テーブル141523[[#This Row],[列15]]-テーブル141523[[#This Row],[列2]]),
                  IFERROR(HOUR(テーブル141523[[#This Row],[列4]]-テーブル141523[[#This Row],[列2]]),
                               0)))</f>
        <v>0</v>
      </c>
      <c r="H15" s="48" t="s">
        <v>24</v>
      </c>
      <c r="I1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50" t="s">
        <v>25</v>
      </c>
      <c r="K15" s="51">
        <f>IFERROR((テーブル141523[[#This Row],[列5]]+テーブル141523[[#This Row],[列7]]/60)*$C$5,"")</f>
        <v>0</v>
      </c>
      <c r="L15" s="52" t="s">
        <v>5</v>
      </c>
      <c r="M15" s="57"/>
      <c r="N15" s="54"/>
      <c r="O15" s="75"/>
      <c r="P15" s="44"/>
    </row>
    <row r="16" spans="1:16" ht="22.5" customHeight="1" x14ac:dyDescent="0.15">
      <c r="A16" s="22"/>
      <c r="B16" s="55" t="str">
        <f>IF(テーブル141523[[#This Row],[列1]]="",
    "",
    TEXT(テーブル141523[[#This Row],[列1]],"(aaa)"))</f>
        <v/>
      </c>
      <c r="C16" s="17" t="s">
        <v>22</v>
      </c>
      <c r="D16" s="95" t="s">
        <v>23</v>
      </c>
      <c r="E16" s="18" t="s">
        <v>22</v>
      </c>
      <c r="F16" s="143" t="s">
        <v>36</v>
      </c>
      <c r="G16" s="47">
        <f>IF(OR(テーブル141523[[#This Row],[列2]]="",
          テーブル141523[[#This Row],[列4]]=""),
     0,
     IFERROR(HOUR(テーブル141523[[#This Row],[列4]]-テーブル141523[[#This Row],[列15]]-テーブル141523[[#This Row],[列2]]),
                  IFERROR(HOUR(テーブル141523[[#This Row],[列4]]-テーブル141523[[#This Row],[列2]]),
                               0)))</f>
        <v>0</v>
      </c>
      <c r="H16" s="48" t="s">
        <v>24</v>
      </c>
      <c r="I1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50" t="s">
        <v>25</v>
      </c>
      <c r="K16" s="51">
        <f>IFERROR((テーブル141523[[#This Row],[列5]]+テーブル141523[[#This Row],[列7]]/60)*$C$5,"")</f>
        <v>0</v>
      </c>
      <c r="L16" s="52" t="s">
        <v>5</v>
      </c>
      <c r="M16" s="57"/>
      <c r="N16" s="54"/>
      <c r="O16" s="75"/>
      <c r="P16" s="44"/>
    </row>
    <row r="17" spans="1:16" ht="22.5" customHeight="1" x14ac:dyDescent="0.15">
      <c r="A17" s="22"/>
      <c r="B17" s="55" t="str">
        <f>IF(テーブル141523[[#This Row],[列1]]="",
    "",
    TEXT(テーブル141523[[#This Row],[列1]],"(aaa)"))</f>
        <v/>
      </c>
      <c r="C17" s="17" t="s">
        <v>22</v>
      </c>
      <c r="D17" s="95" t="s">
        <v>23</v>
      </c>
      <c r="E17" s="18" t="s">
        <v>22</v>
      </c>
      <c r="F17" s="143" t="s">
        <v>36</v>
      </c>
      <c r="G17" s="47">
        <f>IF(OR(テーブル141523[[#This Row],[列2]]="",
          テーブル141523[[#This Row],[列4]]=""),
     0,
     IFERROR(HOUR(テーブル141523[[#This Row],[列4]]-テーブル141523[[#This Row],[列15]]-テーブル141523[[#This Row],[列2]]),
                  IFERROR(HOUR(テーブル141523[[#This Row],[列4]]-テーブル141523[[#This Row],[列2]]),
                               0)))</f>
        <v>0</v>
      </c>
      <c r="H17" s="48" t="s">
        <v>24</v>
      </c>
      <c r="I1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50" t="s">
        <v>25</v>
      </c>
      <c r="K17" s="51">
        <f>IFERROR((テーブル141523[[#This Row],[列5]]+テーブル141523[[#This Row],[列7]]/60)*$C$5,"")</f>
        <v>0</v>
      </c>
      <c r="L17" s="52" t="s">
        <v>5</v>
      </c>
      <c r="M17" s="57"/>
      <c r="N17" s="54"/>
      <c r="O17" s="75"/>
      <c r="P17" s="44"/>
    </row>
    <row r="18" spans="1:16" ht="22.5" customHeight="1" x14ac:dyDescent="0.15">
      <c r="A18" s="22"/>
      <c r="B18" s="55" t="str">
        <f>IF(テーブル141523[[#This Row],[列1]]="",
    "",
    TEXT(テーブル141523[[#This Row],[列1]],"(aaa)"))</f>
        <v/>
      </c>
      <c r="C18" s="17" t="s">
        <v>22</v>
      </c>
      <c r="D18" s="95" t="s">
        <v>23</v>
      </c>
      <c r="E18" s="18" t="s">
        <v>22</v>
      </c>
      <c r="F18" s="143" t="s">
        <v>36</v>
      </c>
      <c r="G18" s="47">
        <f>IF(OR(テーブル141523[[#This Row],[列2]]="",
          テーブル141523[[#This Row],[列4]]=""),
     0,
     IFERROR(HOUR(テーブル141523[[#This Row],[列4]]-テーブル141523[[#This Row],[列15]]-テーブル141523[[#This Row],[列2]]),
                  IFERROR(HOUR(テーブル141523[[#This Row],[列4]]-テーブル141523[[#This Row],[列2]]),
                               0)))</f>
        <v>0</v>
      </c>
      <c r="H18" s="48" t="s">
        <v>24</v>
      </c>
      <c r="I1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50" t="s">
        <v>25</v>
      </c>
      <c r="K18" s="51">
        <f>IFERROR((テーブル141523[[#This Row],[列5]]+テーブル141523[[#This Row],[列7]]/60)*$C$5,"")</f>
        <v>0</v>
      </c>
      <c r="L18" s="52" t="s">
        <v>5</v>
      </c>
      <c r="M18" s="57"/>
      <c r="N18" s="54"/>
      <c r="O18" s="75"/>
      <c r="P18" s="44"/>
    </row>
    <row r="19" spans="1:16" ht="22.5" customHeight="1" x14ac:dyDescent="0.15">
      <c r="A19" s="22"/>
      <c r="B19" s="55" t="str">
        <f>IF(テーブル141523[[#This Row],[列1]]="",
    "",
    TEXT(テーブル141523[[#This Row],[列1]],"(aaa)"))</f>
        <v/>
      </c>
      <c r="C19" s="17" t="s">
        <v>22</v>
      </c>
      <c r="D19" s="95" t="s">
        <v>23</v>
      </c>
      <c r="E19" s="18" t="s">
        <v>22</v>
      </c>
      <c r="F19" s="143" t="s">
        <v>36</v>
      </c>
      <c r="G19" s="47">
        <f>IF(OR(テーブル141523[[#This Row],[列2]]="",
          テーブル141523[[#This Row],[列4]]=""),
     0,
     IFERROR(HOUR(テーブル141523[[#This Row],[列4]]-テーブル141523[[#This Row],[列15]]-テーブル141523[[#This Row],[列2]]),
                  IFERROR(HOUR(テーブル141523[[#This Row],[列4]]-テーブル141523[[#This Row],[列2]]),
                               0)))</f>
        <v>0</v>
      </c>
      <c r="H19" s="48" t="s">
        <v>24</v>
      </c>
      <c r="I1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50" t="s">
        <v>25</v>
      </c>
      <c r="K19" s="51">
        <f>IFERROR((テーブル141523[[#This Row],[列5]]+テーブル141523[[#This Row],[列7]]/60)*$C$5,"")</f>
        <v>0</v>
      </c>
      <c r="L19" s="52" t="s">
        <v>5</v>
      </c>
      <c r="M19" s="57"/>
      <c r="N19" s="54"/>
      <c r="O19" s="75"/>
      <c r="P19" s="44"/>
    </row>
    <row r="20" spans="1:16" ht="22.5" customHeight="1" x14ac:dyDescent="0.15">
      <c r="A20" s="22"/>
      <c r="B20" s="55" t="str">
        <f>IF(テーブル141523[[#This Row],[列1]]="",
    "",
    TEXT(テーブル141523[[#This Row],[列1]],"(aaa)"))</f>
        <v/>
      </c>
      <c r="C20" s="17" t="s">
        <v>22</v>
      </c>
      <c r="D20" s="95" t="s">
        <v>23</v>
      </c>
      <c r="E20" s="18" t="s">
        <v>22</v>
      </c>
      <c r="F20" s="143" t="s">
        <v>36</v>
      </c>
      <c r="G20" s="47">
        <f>IF(OR(テーブル141523[[#This Row],[列2]]="",
          テーブル141523[[#This Row],[列4]]=""),
     0,
     IFERROR(HOUR(テーブル141523[[#This Row],[列4]]-テーブル141523[[#This Row],[列15]]-テーブル141523[[#This Row],[列2]]),
                  IFERROR(HOUR(テーブル141523[[#This Row],[列4]]-テーブル141523[[#This Row],[列2]]),
                               0)))</f>
        <v>0</v>
      </c>
      <c r="H20" s="48" t="s">
        <v>24</v>
      </c>
      <c r="I2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50" t="s">
        <v>25</v>
      </c>
      <c r="K20" s="51">
        <f>IFERROR((テーブル141523[[#This Row],[列5]]+テーブル141523[[#This Row],[列7]]/60)*$C$5,"")</f>
        <v>0</v>
      </c>
      <c r="L20" s="52" t="s">
        <v>5</v>
      </c>
      <c r="M20" s="57"/>
      <c r="N20" s="54"/>
      <c r="O20" s="75"/>
      <c r="P20" s="44"/>
    </row>
    <row r="21" spans="1:16" ht="22.5" customHeight="1" x14ac:dyDescent="0.15">
      <c r="A21" s="22"/>
      <c r="B21" s="55" t="str">
        <f>IF(テーブル141523[[#This Row],[列1]]="",
    "",
    TEXT(テーブル141523[[#This Row],[列1]],"(aaa)"))</f>
        <v/>
      </c>
      <c r="C21" s="17" t="s">
        <v>22</v>
      </c>
      <c r="D21" s="95" t="s">
        <v>23</v>
      </c>
      <c r="E21" s="18" t="s">
        <v>22</v>
      </c>
      <c r="F21" s="143" t="s">
        <v>36</v>
      </c>
      <c r="G21" s="47">
        <f>IF(OR(テーブル141523[[#This Row],[列2]]="",
          テーブル141523[[#This Row],[列4]]=""),
     0,
     IFERROR(HOUR(テーブル141523[[#This Row],[列4]]-テーブル141523[[#This Row],[列15]]-テーブル141523[[#This Row],[列2]]),
                  IFERROR(HOUR(テーブル141523[[#This Row],[列4]]-テーブル141523[[#This Row],[列2]]),
                               0)))</f>
        <v>0</v>
      </c>
      <c r="H21" s="48" t="s">
        <v>24</v>
      </c>
      <c r="I2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50" t="s">
        <v>25</v>
      </c>
      <c r="K21" s="51">
        <f>IFERROR((テーブル141523[[#This Row],[列5]]+テーブル141523[[#This Row],[列7]]/60)*$C$5,"")</f>
        <v>0</v>
      </c>
      <c r="L21" s="52" t="s">
        <v>5</v>
      </c>
      <c r="M21" s="57"/>
      <c r="N21" s="54"/>
      <c r="O21" s="75"/>
      <c r="P21" s="44"/>
    </row>
    <row r="22" spans="1:16" ht="22.5" customHeight="1" x14ac:dyDescent="0.15">
      <c r="A22" s="22"/>
      <c r="B22" s="55" t="str">
        <f>IF(テーブル141523[[#This Row],[列1]]="",
    "",
    TEXT(テーブル141523[[#This Row],[列1]],"(aaa)"))</f>
        <v/>
      </c>
      <c r="C22" s="17" t="s">
        <v>22</v>
      </c>
      <c r="D22" s="95" t="s">
        <v>23</v>
      </c>
      <c r="E22" s="18" t="s">
        <v>22</v>
      </c>
      <c r="F22" s="143" t="s">
        <v>36</v>
      </c>
      <c r="G22" s="47">
        <f>IF(OR(テーブル141523[[#This Row],[列2]]="",
          テーブル141523[[#This Row],[列4]]=""),
     0,
     IFERROR(HOUR(テーブル141523[[#This Row],[列4]]-テーブル141523[[#This Row],[列15]]-テーブル141523[[#This Row],[列2]]),
                  IFERROR(HOUR(テーブル141523[[#This Row],[列4]]-テーブル141523[[#This Row],[列2]]),
                               0)))</f>
        <v>0</v>
      </c>
      <c r="H22" s="48" t="s">
        <v>24</v>
      </c>
      <c r="I2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50" t="s">
        <v>25</v>
      </c>
      <c r="K22" s="51">
        <f>IFERROR((テーブル141523[[#This Row],[列5]]+テーブル141523[[#This Row],[列7]]/60)*$C$5,"")</f>
        <v>0</v>
      </c>
      <c r="L22" s="52" t="s">
        <v>5</v>
      </c>
      <c r="M22" s="57"/>
      <c r="N22" s="54"/>
      <c r="O22" s="75"/>
      <c r="P22" s="44"/>
    </row>
    <row r="23" spans="1:16" ht="22.5" customHeight="1" x14ac:dyDescent="0.15">
      <c r="A23" s="22"/>
      <c r="B23" s="55" t="str">
        <f>IF(テーブル141523[[#This Row],[列1]]="",
    "",
    TEXT(テーブル141523[[#This Row],[列1]],"(aaa)"))</f>
        <v/>
      </c>
      <c r="C23" s="17" t="s">
        <v>22</v>
      </c>
      <c r="D23" s="95" t="s">
        <v>23</v>
      </c>
      <c r="E23" s="18" t="s">
        <v>22</v>
      </c>
      <c r="F23" s="143" t="s">
        <v>36</v>
      </c>
      <c r="G23" s="47">
        <f>IF(OR(テーブル141523[[#This Row],[列2]]="",
          テーブル141523[[#This Row],[列4]]=""),
     0,
     IFERROR(HOUR(テーブル141523[[#This Row],[列4]]-テーブル141523[[#This Row],[列15]]-テーブル141523[[#This Row],[列2]]),
                  IFERROR(HOUR(テーブル141523[[#This Row],[列4]]-テーブル141523[[#This Row],[列2]]),
                               0)))</f>
        <v>0</v>
      </c>
      <c r="H23" s="48" t="s">
        <v>24</v>
      </c>
      <c r="I2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50" t="s">
        <v>25</v>
      </c>
      <c r="K23" s="51">
        <f>IFERROR((テーブル141523[[#This Row],[列5]]+テーブル141523[[#This Row],[列7]]/60)*$C$5,"")</f>
        <v>0</v>
      </c>
      <c r="L23" s="52" t="s">
        <v>5</v>
      </c>
      <c r="M23" s="57"/>
      <c r="N23" s="54"/>
      <c r="O23" s="75"/>
      <c r="P23" s="44"/>
    </row>
    <row r="24" spans="1:16" ht="22.5" customHeight="1" x14ac:dyDescent="0.15">
      <c r="A24" s="22"/>
      <c r="B24" s="55" t="str">
        <f>IF(テーブル141523[[#This Row],[列1]]="",
    "",
    TEXT(テーブル141523[[#This Row],[列1]],"(aaa)"))</f>
        <v/>
      </c>
      <c r="C24" s="17" t="s">
        <v>22</v>
      </c>
      <c r="D24" s="95" t="s">
        <v>23</v>
      </c>
      <c r="E24" s="18" t="s">
        <v>22</v>
      </c>
      <c r="F24" s="143" t="s">
        <v>36</v>
      </c>
      <c r="G24" s="47">
        <f>IF(OR(テーブル141523[[#This Row],[列2]]="",
          テーブル141523[[#This Row],[列4]]=""),
     0,
     IFERROR(HOUR(テーブル141523[[#This Row],[列4]]-テーブル141523[[#This Row],[列15]]-テーブル141523[[#This Row],[列2]]),
                  IFERROR(HOUR(テーブル141523[[#This Row],[列4]]-テーブル141523[[#This Row],[列2]]),
                               0)))</f>
        <v>0</v>
      </c>
      <c r="H24" s="48" t="s">
        <v>24</v>
      </c>
      <c r="I2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50" t="s">
        <v>25</v>
      </c>
      <c r="K24" s="51">
        <f>IFERROR((テーブル141523[[#This Row],[列5]]+テーブル141523[[#This Row],[列7]]/60)*$C$5,"")</f>
        <v>0</v>
      </c>
      <c r="L24" s="52" t="s">
        <v>5</v>
      </c>
      <c r="M24" s="53"/>
      <c r="N24" s="54"/>
      <c r="O24" s="75"/>
      <c r="P24" s="44"/>
    </row>
    <row r="25" spans="1:16" ht="22.5" customHeight="1" x14ac:dyDescent="0.15">
      <c r="A25" s="22"/>
      <c r="B25" s="55" t="str">
        <f>IF(テーブル141523[[#This Row],[列1]]="",
    "",
    TEXT(テーブル141523[[#This Row],[列1]],"(aaa)"))</f>
        <v/>
      </c>
      <c r="C25" s="17" t="s">
        <v>22</v>
      </c>
      <c r="D25" s="95" t="s">
        <v>23</v>
      </c>
      <c r="E25" s="18" t="s">
        <v>22</v>
      </c>
      <c r="F25" s="143" t="s">
        <v>36</v>
      </c>
      <c r="G25" s="47">
        <f>IF(OR(テーブル141523[[#This Row],[列2]]="",
          テーブル141523[[#This Row],[列4]]=""),
     0,
     IFERROR(HOUR(テーブル141523[[#This Row],[列4]]-テーブル141523[[#This Row],[列15]]-テーブル141523[[#This Row],[列2]]),
                  IFERROR(HOUR(テーブル141523[[#This Row],[列4]]-テーブル141523[[#This Row],[列2]]),
                               0)))</f>
        <v>0</v>
      </c>
      <c r="H25" s="48" t="s">
        <v>24</v>
      </c>
      <c r="I2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50" t="s">
        <v>25</v>
      </c>
      <c r="K25" s="51">
        <f>IFERROR((テーブル141523[[#This Row],[列5]]+テーブル141523[[#This Row],[列7]]/60)*$C$5,"")</f>
        <v>0</v>
      </c>
      <c r="L25" s="52" t="s">
        <v>5</v>
      </c>
      <c r="M25" s="57"/>
      <c r="N25" s="54"/>
      <c r="O25" s="75"/>
      <c r="P25" s="44"/>
    </row>
    <row r="26" spans="1:16" ht="22.5" customHeight="1" x14ac:dyDescent="0.15">
      <c r="A26" s="22"/>
      <c r="B26" s="55" t="str">
        <f>IF(テーブル141523[[#This Row],[列1]]="",
    "",
    TEXT(テーブル141523[[#This Row],[列1]],"(aaa)"))</f>
        <v/>
      </c>
      <c r="C26" s="17" t="s">
        <v>22</v>
      </c>
      <c r="D26" s="95" t="s">
        <v>23</v>
      </c>
      <c r="E26" s="18" t="s">
        <v>22</v>
      </c>
      <c r="F26" s="143" t="s">
        <v>36</v>
      </c>
      <c r="G26" s="47">
        <f>IF(OR(テーブル141523[[#This Row],[列2]]="",
          テーブル141523[[#This Row],[列4]]=""),
     0,
     IFERROR(HOUR(テーブル141523[[#This Row],[列4]]-テーブル141523[[#This Row],[列15]]-テーブル141523[[#This Row],[列2]]),
                  IFERROR(HOUR(テーブル141523[[#This Row],[列4]]-テーブル141523[[#This Row],[列2]]),
                               0)))</f>
        <v>0</v>
      </c>
      <c r="H26" s="48" t="s">
        <v>24</v>
      </c>
      <c r="I2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50" t="s">
        <v>25</v>
      </c>
      <c r="K26" s="51">
        <f>IFERROR((テーブル141523[[#This Row],[列5]]+テーブル141523[[#This Row],[列7]]/60)*$C$5,"")</f>
        <v>0</v>
      </c>
      <c r="L26" s="52" t="s">
        <v>5</v>
      </c>
      <c r="M26" s="57"/>
      <c r="N26" s="54"/>
      <c r="O26" s="75"/>
      <c r="P26" s="44"/>
    </row>
    <row r="27" spans="1:16" ht="22.5" customHeight="1" x14ac:dyDescent="0.15">
      <c r="A27" s="22"/>
      <c r="B27" s="55" t="str">
        <f>IF(テーブル141523[[#This Row],[列1]]="",
    "",
    TEXT(テーブル141523[[#This Row],[列1]],"(aaa)"))</f>
        <v/>
      </c>
      <c r="C27" s="17" t="s">
        <v>22</v>
      </c>
      <c r="D27" s="95" t="s">
        <v>23</v>
      </c>
      <c r="E27" s="18" t="s">
        <v>22</v>
      </c>
      <c r="F27" s="143" t="s">
        <v>36</v>
      </c>
      <c r="G27" s="47">
        <f>IF(OR(テーブル141523[[#This Row],[列2]]="",
          テーブル141523[[#This Row],[列4]]=""),
     0,
     IFERROR(HOUR(テーブル141523[[#This Row],[列4]]-テーブル141523[[#This Row],[列15]]-テーブル141523[[#This Row],[列2]]),
                  IFERROR(HOUR(テーブル141523[[#This Row],[列4]]-テーブル141523[[#This Row],[列2]]),
                               0)))</f>
        <v>0</v>
      </c>
      <c r="H27" s="48" t="s">
        <v>24</v>
      </c>
      <c r="I2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50" t="s">
        <v>25</v>
      </c>
      <c r="K27" s="51">
        <f>IFERROR((テーブル141523[[#This Row],[列5]]+テーブル141523[[#This Row],[列7]]/60)*$C$5,"")</f>
        <v>0</v>
      </c>
      <c r="L27" s="52" t="s">
        <v>5</v>
      </c>
      <c r="M27" s="57"/>
      <c r="N27" s="54"/>
      <c r="O27" s="75"/>
      <c r="P27" s="44"/>
    </row>
    <row r="28" spans="1:16" ht="22.5" customHeight="1" x14ac:dyDescent="0.15">
      <c r="A28" s="22"/>
      <c r="B28" s="55" t="str">
        <f>IF(テーブル141523[[#This Row],[列1]]="",
    "",
    TEXT(テーブル141523[[#This Row],[列1]],"(aaa)"))</f>
        <v/>
      </c>
      <c r="C28" s="17" t="s">
        <v>22</v>
      </c>
      <c r="D28" s="95" t="s">
        <v>23</v>
      </c>
      <c r="E28" s="18" t="s">
        <v>22</v>
      </c>
      <c r="F28" s="143" t="s">
        <v>36</v>
      </c>
      <c r="G28" s="47">
        <f>IF(OR(テーブル141523[[#This Row],[列2]]="",
          テーブル141523[[#This Row],[列4]]=""),
     0,
     IFERROR(HOUR(テーブル141523[[#This Row],[列4]]-テーブル141523[[#This Row],[列15]]-テーブル141523[[#This Row],[列2]]),
                  IFERROR(HOUR(テーブル141523[[#This Row],[列4]]-テーブル141523[[#This Row],[列2]]),
                               0)))</f>
        <v>0</v>
      </c>
      <c r="H28" s="48" t="s">
        <v>24</v>
      </c>
      <c r="I2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50" t="s">
        <v>25</v>
      </c>
      <c r="K28" s="51">
        <f>IFERROR((テーブル141523[[#This Row],[列5]]+テーブル141523[[#This Row],[列7]]/60)*$C$5,"")</f>
        <v>0</v>
      </c>
      <c r="L28" s="52" t="s">
        <v>5</v>
      </c>
      <c r="M28" s="57"/>
      <c r="N28" s="54"/>
      <c r="O28" s="75"/>
      <c r="P28" s="44"/>
    </row>
    <row r="29" spans="1:16" ht="22.5" customHeight="1" x14ac:dyDescent="0.15">
      <c r="A29" s="22"/>
      <c r="B29" s="55" t="str">
        <f>IF(テーブル141523[[#This Row],[列1]]="",
    "",
    TEXT(テーブル141523[[#This Row],[列1]],"(aaa)"))</f>
        <v/>
      </c>
      <c r="C29" s="17" t="s">
        <v>22</v>
      </c>
      <c r="D29" s="95" t="s">
        <v>23</v>
      </c>
      <c r="E29" s="18" t="s">
        <v>22</v>
      </c>
      <c r="F29" s="143" t="s">
        <v>36</v>
      </c>
      <c r="G29" s="47">
        <f>IF(OR(テーブル141523[[#This Row],[列2]]="",
          テーブル141523[[#This Row],[列4]]=""),
     0,
     IFERROR(HOUR(テーブル141523[[#This Row],[列4]]-テーブル141523[[#This Row],[列15]]-テーブル141523[[#This Row],[列2]]),
                  IFERROR(HOUR(テーブル141523[[#This Row],[列4]]-テーブル141523[[#This Row],[列2]]),
                               0)))</f>
        <v>0</v>
      </c>
      <c r="H29" s="48" t="s">
        <v>24</v>
      </c>
      <c r="I2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50" t="s">
        <v>25</v>
      </c>
      <c r="K29" s="51">
        <f>IFERROR((テーブル141523[[#This Row],[列5]]+テーブル141523[[#This Row],[列7]]/60)*$C$5,"")</f>
        <v>0</v>
      </c>
      <c r="L29" s="52" t="s">
        <v>5</v>
      </c>
      <c r="M29" s="57"/>
      <c r="N29" s="54"/>
      <c r="O29" s="75"/>
      <c r="P29" s="44"/>
    </row>
    <row r="30" spans="1:16" ht="22.5" customHeight="1" thickBot="1" x14ac:dyDescent="0.2">
      <c r="A30" s="23"/>
      <c r="B30" s="58" t="str">
        <f>IF(テーブル141523[[#This Row],[列1]]="",
    "",
    TEXT(テーブル141523[[#This Row],[列1]],"(aaa)"))</f>
        <v/>
      </c>
      <c r="C30" s="19" t="s">
        <v>22</v>
      </c>
      <c r="D30" s="59" t="s">
        <v>23</v>
      </c>
      <c r="E30" s="144" t="s">
        <v>22</v>
      </c>
      <c r="F30" s="20" t="s">
        <v>36</v>
      </c>
      <c r="G30" s="60">
        <f>IF(OR(テーブル141523[[#This Row],[列2]]="",
          テーブル141523[[#This Row],[列4]]=""),
     0,
     IFERROR(HOUR(テーブル141523[[#This Row],[列4]]-テーブル141523[[#This Row],[列15]]-テーブル141523[[#This Row],[列2]]),
                  IFERROR(HOUR(テーブル141523[[#This Row],[列4]]-テーブル141523[[#This Row],[列2]]),
                               0)))</f>
        <v>0</v>
      </c>
      <c r="H30" s="61" t="s">
        <v>24</v>
      </c>
      <c r="I30" s="62"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63" t="s">
        <v>25</v>
      </c>
      <c r="K30" s="64">
        <f>IFERROR((テーブル141523[[#This Row],[列5]]+テーブル141523[[#This Row],[列7]]/60)*$C$5,"")</f>
        <v>0</v>
      </c>
      <c r="L30" s="65" t="s">
        <v>5</v>
      </c>
      <c r="M30" s="66"/>
      <c r="N30" s="67"/>
      <c r="O30" s="75"/>
      <c r="P30" s="44"/>
    </row>
    <row r="31" spans="1:16" ht="22.5" customHeight="1" thickBot="1" x14ac:dyDescent="0.2">
      <c r="A31" s="184" t="s">
        <v>30</v>
      </c>
      <c r="B31" s="185"/>
      <c r="C31" s="186"/>
      <c r="D31" s="187"/>
      <c r="E31" s="188"/>
      <c r="F31" s="93"/>
      <c r="G31" s="189">
        <f>SUM(テーブル141523[[#All],[列5]])+SUM(テーブル141523[[#All],[列7]])/60</f>
        <v>0</v>
      </c>
      <c r="H31" s="190"/>
      <c r="I31" s="191" t="s">
        <v>26</v>
      </c>
      <c r="J31" s="192"/>
      <c r="K31" s="68">
        <f>SUM(テーブル141523[[#All],[列9]])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⑦年月支払分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IF(テーブル14152324[[#This Row],[列1]]="",
    "",
    TEXT(テーブル14152324[[#This Row],[列1]],"(aaa)"))</f>
        <v/>
      </c>
      <c r="C8" s="15" t="s">
        <v>36</v>
      </c>
      <c r="D8" s="35" t="s">
        <v>15</v>
      </c>
      <c r="E8" s="16" t="s">
        <v>36</v>
      </c>
      <c r="F8" s="142" t="s">
        <v>36</v>
      </c>
      <c r="G8" s="36">
        <f>IF(OR(テーブル14152324[[#This Row],[列2]]="",
          テーブル14152324[[#This Row],[列4]]=""),
     0,
     IFERROR(HOUR(テーブル14152324[[#This Row],[列4]]-テーブル14152324[[#This Row],[列15]]-テーブル14152324[[#This Row],[列2]]),
                  IFERROR(HOUR(テーブル14152324[[#This Row],[列4]]-テーブル14152324[[#This Row],[列2]]),
                               0)))</f>
        <v>0</v>
      </c>
      <c r="H8" s="37" t="s">
        <v>24</v>
      </c>
      <c r="I8" s="38"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39" t="s">
        <v>25</v>
      </c>
      <c r="K8" s="40">
        <f>IFERROR((テーブル14152324[[#This Row],[列5]]+テーブル14152324[[#This Row],[列7]]/60)*$C$5,"")</f>
        <v>0</v>
      </c>
      <c r="L8" s="41" t="s">
        <v>5</v>
      </c>
      <c r="M8" s="42"/>
      <c r="N8" s="43"/>
      <c r="O8" s="75"/>
      <c r="P8" s="44"/>
    </row>
    <row r="9" spans="1:16" ht="22.5" customHeight="1" x14ac:dyDescent="0.15">
      <c r="A9" s="22"/>
      <c r="B9" s="45" t="str">
        <f>IF(テーブル14152324[[#This Row],[列1]]="",
    "",
    TEXT(テーブル14152324[[#This Row],[列1]],"(aaa)"))</f>
        <v/>
      </c>
      <c r="C9" s="17" t="s">
        <v>36</v>
      </c>
      <c r="D9" s="95" t="s">
        <v>15</v>
      </c>
      <c r="E9" s="18" t="s">
        <v>36</v>
      </c>
      <c r="F9" s="143" t="s">
        <v>36</v>
      </c>
      <c r="G9" s="47">
        <f>IF(OR(テーブル14152324[[#This Row],[列2]]="",
          テーブル14152324[[#This Row],[列4]]=""),
     0,
     IFERROR(HOUR(テーブル14152324[[#This Row],[列4]]-テーブル14152324[[#This Row],[列15]]-テーブル14152324[[#This Row],[列2]]),
                  IFERROR(HOUR(テーブル14152324[[#This Row],[列4]]-テーブル14152324[[#This Row],[列2]]),
                               0)))</f>
        <v>0</v>
      </c>
      <c r="H9" s="48" t="s">
        <v>24</v>
      </c>
      <c r="I9" s="49"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50" t="s">
        <v>25</v>
      </c>
      <c r="K9" s="51">
        <f>IFERROR((テーブル14152324[[#This Row],[列5]]+テーブル14152324[[#This Row],[列7]]/60)*$C$5,"")</f>
        <v>0</v>
      </c>
      <c r="L9" s="52" t="s">
        <v>5</v>
      </c>
      <c r="M9" s="53"/>
      <c r="N9" s="54"/>
      <c r="O9" s="75"/>
      <c r="P9" s="44"/>
    </row>
    <row r="10" spans="1:16" ht="22.5" customHeight="1" x14ac:dyDescent="0.15">
      <c r="A10" s="22"/>
      <c r="B10" s="55" t="str">
        <f>IF(テーブル14152324[[#This Row],[列1]]="",
    "",
    TEXT(テーブル14152324[[#This Row],[列1]],"(aaa)"))</f>
        <v/>
      </c>
      <c r="C10" s="17" t="s">
        <v>36</v>
      </c>
      <c r="D10" s="95" t="s">
        <v>15</v>
      </c>
      <c r="E10" s="18" t="s">
        <v>36</v>
      </c>
      <c r="F10" s="143" t="s">
        <v>36</v>
      </c>
      <c r="G10" s="47">
        <f>IF(OR(テーブル14152324[[#This Row],[列2]]="",
          テーブル14152324[[#This Row],[列4]]=""),
     0,
     IFERROR(HOUR(テーブル14152324[[#This Row],[列4]]-テーブル14152324[[#This Row],[列15]]-テーブル14152324[[#This Row],[列2]]),
                  IFERROR(HOUR(テーブル14152324[[#This Row],[列4]]-テーブル14152324[[#This Row],[列2]]),
                               0)))</f>
        <v>0</v>
      </c>
      <c r="H10" s="48" t="s">
        <v>24</v>
      </c>
      <c r="I1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50" t="s">
        <v>25</v>
      </c>
      <c r="K10" s="51">
        <f>IFERROR((テーブル14152324[[#This Row],[列5]]+テーブル14152324[[#This Row],[列7]]/60)*$C$5,"")</f>
        <v>0</v>
      </c>
      <c r="L10" s="52" t="s">
        <v>5</v>
      </c>
      <c r="M10" s="57"/>
      <c r="N10" s="54"/>
      <c r="O10" s="75"/>
      <c r="P10" s="44"/>
    </row>
    <row r="11" spans="1:16" ht="22.5" customHeight="1" x14ac:dyDescent="0.15">
      <c r="A11" s="22"/>
      <c r="B11" s="55" t="str">
        <f>IF(テーブル14152324[[#This Row],[列1]]="",
    "",
    TEXT(テーブル14152324[[#This Row],[列1]],"(aaa)"))</f>
        <v/>
      </c>
      <c r="C11" s="17" t="s">
        <v>22</v>
      </c>
      <c r="D11" s="95" t="s">
        <v>23</v>
      </c>
      <c r="E11" s="18" t="s">
        <v>22</v>
      </c>
      <c r="F11" s="143" t="s">
        <v>36</v>
      </c>
      <c r="G11" s="47">
        <f>IF(OR(テーブル14152324[[#This Row],[列2]]="",
          テーブル14152324[[#This Row],[列4]]=""),
     0,
     IFERROR(HOUR(テーブル14152324[[#This Row],[列4]]-テーブル14152324[[#This Row],[列15]]-テーブル14152324[[#This Row],[列2]]),
                  IFERROR(HOUR(テーブル14152324[[#This Row],[列4]]-テーブル14152324[[#This Row],[列2]]),
                               0)))</f>
        <v>0</v>
      </c>
      <c r="H11" s="48" t="s">
        <v>24</v>
      </c>
      <c r="I1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50" t="s">
        <v>25</v>
      </c>
      <c r="K11" s="51">
        <f>IFERROR((テーブル14152324[[#This Row],[列5]]+テーブル14152324[[#This Row],[列7]]/60)*$C$5,"")</f>
        <v>0</v>
      </c>
      <c r="L11" s="52" t="s">
        <v>5</v>
      </c>
      <c r="M11" s="57"/>
      <c r="N11" s="54"/>
      <c r="O11" s="75"/>
      <c r="P11" s="44"/>
    </row>
    <row r="12" spans="1:16" ht="22.5" customHeight="1" x14ac:dyDescent="0.15">
      <c r="A12" s="22"/>
      <c r="B12" s="55" t="str">
        <f>IF(テーブル14152324[[#This Row],[列1]]="",
    "",
    TEXT(テーブル14152324[[#This Row],[列1]],"(aaa)"))</f>
        <v/>
      </c>
      <c r="C12" s="17" t="s">
        <v>22</v>
      </c>
      <c r="D12" s="95" t="s">
        <v>23</v>
      </c>
      <c r="E12" s="18" t="s">
        <v>22</v>
      </c>
      <c r="F12" s="143" t="s">
        <v>36</v>
      </c>
      <c r="G12" s="47">
        <f>IF(OR(テーブル14152324[[#This Row],[列2]]="",
          テーブル14152324[[#This Row],[列4]]=""),
     0,
     IFERROR(HOUR(テーブル14152324[[#This Row],[列4]]-テーブル14152324[[#This Row],[列15]]-テーブル14152324[[#This Row],[列2]]),
                  IFERROR(HOUR(テーブル14152324[[#This Row],[列4]]-テーブル14152324[[#This Row],[列2]]),
                               0)))</f>
        <v>0</v>
      </c>
      <c r="H12" s="48" t="s">
        <v>24</v>
      </c>
      <c r="I1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50" t="s">
        <v>25</v>
      </c>
      <c r="K12" s="51">
        <f>IFERROR((テーブル14152324[[#This Row],[列5]]+テーブル14152324[[#This Row],[列7]]/60)*$C$5,"")</f>
        <v>0</v>
      </c>
      <c r="L12" s="52" t="s">
        <v>5</v>
      </c>
      <c r="M12" s="57"/>
      <c r="N12" s="54"/>
      <c r="O12" s="75"/>
      <c r="P12" s="44"/>
    </row>
    <row r="13" spans="1:16" ht="22.5" customHeight="1" x14ac:dyDescent="0.15">
      <c r="A13" s="22"/>
      <c r="B13" s="55" t="str">
        <f>IF(テーブル14152324[[#This Row],[列1]]="",
    "",
    TEXT(テーブル14152324[[#This Row],[列1]],"(aaa)"))</f>
        <v/>
      </c>
      <c r="C13" s="17" t="s">
        <v>22</v>
      </c>
      <c r="D13" s="95" t="s">
        <v>23</v>
      </c>
      <c r="E13" s="18" t="s">
        <v>22</v>
      </c>
      <c r="F13" s="143" t="s">
        <v>36</v>
      </c>
      <c r="G13" s="47">
        <f>IF(OR(テーブル14152324[[#This Row],[列2]]="",
          テーブル14152324[[#This Row],[列4]]=""),
     0,
     IFERROR(HOUR(テーブル14152324[[#This Row],[列4]]-テーブル14152324[[#This Row],[列15]]-テーブル14152324[[#This Row],[列2]]),
                  IFERROR(HOUR(テーブル14152324[[#This Row],[列4]]-テーブル14152324[[#This Row],[列2]]),
                               0)))</f>
        <v>0</v>
      </c>
      <c r="H13" s="48" t="s">
        <v>24</v>
      </c>
      <c r="I1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50" t="s">
        <v>25</v>
      </c>
      <c r="K13" s="51">
        <f>IFERROR((テーブル14152324[[#This Row],[列5]]+テーブル14152324[[#This Row],[列7]]/60)*$C$5,"")</f>
        <v>0</v>
      </c>
      <c r="L13" s="52" t="s">
        <v>5</v>
      </c>
      <c r="M13" s="57"/>
      <c r="N13" s="54"/>
      <c r="O13" s="75"/>
      <c r="P13" s="44"/>
    </row>
    <row r="14" spans="1:16" ht="22.5" customHeight="1" x14ac:dyDescent="0.15">
      <c r="A14" s="22"/>
      <c r="B14" s="55" t="str">
        <f>IF(テーブル14152324[[#This Row],[列1]]="",
    "",
    TEXT(テーブル14152324[[#This Row],[列1]],"(aaa)"))</f>
        <v/>
      </c>
      <c r="C14" s="17" t="s">
        <v>22</v>
      </c>
      <c r="D14" s="95" t="s">
        <v>23</v>
      </c>
      <c r="E14" s="18" t="s">
        <v>22</v>
      </c>
      <c r="F14" s="143" t="s">
        <v>36</v>
      </c>
      <c r="G14" s="47">
        <f>IF(OR(テーブル14152324[[#This Row],[列2]]="",
          テーブル14152324[[#This Row],[列4]]=""),
     0,
     IFERROR(HOUR(テーブル14152324[[#This Row],[列4]]-テーブル14152324[[#This Row],[列15]]-テーブル14152324[[#This Row],[列2]]),
                  IFERROR(HOUR(テーブル14152324[[#This Row],[列4]]-テーブル14152324[[#This Row],[列2]]),
                               0)))</f>
        <v>0</v>
      </c>
      <c r="H14" s="48" t="s">
        <v>24</v>
      </c>
      <c r="I1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50" t="s">
        <v>25</v>
      </c>
      <c r="K14" s="51">
        <f>IFERROR((テーブル14152324[[#This Row],[列5]]+テーブル14152324[[#This Row],[列7]]/60)*$C$5,"")</f>
        <v>0</v>
      </c>
      <c r="L14" s="52" t="s">
        <v>5</v>
      </c>
      <c r="M14" s="57"/>
      <c r="N14" s="54"/>
      <c r="O14" s="75"/>
      <c r="P14" s="44"/>
    </row>
    <row r="15" spans="1:16" ht="22.5" customHeight="1" x14ac:dyDescent="0.15">
      <c r="A15" s="22"/>
      <c r="B15" s="55" t="str">
        <f>IF(テーブル14152324[[#This Row],[列1]]="",
    "",
    TEXT(テーブル14152324[[#This Row],[列1]],"(aaa)"))</f>
        <v/>
      </c>
      <c r="C15" s="17" t="s">
        <v>22</v>
      </c>
      <c r="D15" s="95" t="s">
        <v>23</v>
      </c>
      <c r="E15" s="18" t="s">
        <v>22</v>
      </c>
      <c r="F15" s="143" t="s">
        <v>36</v>
      </c>
      <c r="G15" s="47">
        <f>IF(OR(テーブル14152324[[#This Row],[列2]]="",
          テーブル14152324[[#This Row],[列4]]=""),
     0,
     IFERROR(HOUR(テーブル14152324[[#This Row],[列4]]-テーブル14152324[[#This Row],[列15]]-テーブル14152324[[#This Row],[列2]]),
                  IFERROR(HOUR(テーブル14152324[[#This Row],[列4]]-テーブル14152324[[#This Row],[列2]]),
                               0)))</f>
        <v>0</v>
      </c>
      <c r="H15" s="48" t="s">
        <v>24</v>
      </c>
      <c r="I1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50" t="s">
        <v>25</v>
      </c>
      <c r="K15" s="51">
        <f>IFERROR((テーブル14152324[[#This Row],[列5]]+テーブル14152324[[#This Row],[列7]]/60)*$C$5,"")</f>
        <v>0</v>
      </c>
      <c r="L15" s="52" t="s">
        <v>5</v>
      </c>
      <c r="M15" s="57"/>
      <c r="N15" s="54"/>
      <c r="O15" s="75"/>
      <c r="P15" s="44"/>
    </row>
    <row r="16" spans="1:16" ht="22.5" customHeight="1" x14ac:dyDescent="0.15">
      <c r="A16" s="22"/>
      <c r="B16" s="55" t="str">
        <f>IF(テーブル14152324[[#This Row],[列1]]="",
    "",
    TEXT(テーブル14152324[[#This Row],[列1]],"(aaa)"))</f>
        <v/>
      </c>
      <c r="C16" s="17" t="s">
        <v>22</v>
      </c>
      <c r="D16" s="95" t="s">
        <v>23</v>
      </c>
      <c r="E16" s="18" t="s">
        <v>22</v>
      </c>
      <c r="F16" s="143" t="s">
        <v>36</v>
      </c>
      <c r="G16" s="47">
        <f>IF(OR(テーブル14152324[[#This Row],[列2]]="",
          テーブル14152324[[#This Row],[列4]]=""),
     0,
     IFERROR(HOUR(テーブル14152324[[#This Row],[列4]]-テーブル14152324[[#This Row],[列15]]-テーブル14152324[[#This Row],[列2]]),
                  IFERROR(HOUR(テーブル14152324[[#This Row],[列4]]-テーブル14152324[[#This Row],[列2]]),
                               0)))</f>
        <v>0</v>
      </c>
      <c r="H16" s="48" t="s">
        <v>24</v>
      </c>
      <c r="I1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50" t="s">
        <v>25</v>
      </c>
      <c r="K16" s="51">
        <f>IFERROR((テーブル14152324[[#This Row],[列5]]+テーブル14152324[[#This Row],[列7]]/60)*$C$5,"")</f>
        <v>0</v>
      </c>
      <c r="L16" s="52" t="s">
        <v>5</v>
      </c>
      <c r="M16" s="57"/>
      <c r="N16" s="54"/>
      <c r="O16" s="75"/>
      <c r="P16" s="44"/>
    </row>
    <row r="17" spans="1:16" ht="22.5" customHeight="1" x14ac:dyDescent="0.15">
      <c r="A17" s="22"/>
      <c r="B17" s="55" t="str">
        <f>IF(テーブル14152324[[#This Row],[列1]]="",
    "",
    TEXT(テーブル14152324[[#This Row],[列1]],"(aaa)"))</f>
        <v/>
      </c>
      <c r="C17" s="17" t="s">
        <v>22</v>
      </c>
      <c r="D17" s="95" t="s">
        <v>23</v>
      </c>
      <c r="E17" s="18" t="s">
        <v>22</v>
      </c>
      <c r="F17" s="143" t="s">
        <v>36</v>
      </c>
      <c r="G17" s="47">
        <f>IF(OR(テーブル14152324[[#This Row],[列2]]="",
          テーブル14152324[[#This Row],[列4]]=""),
     0,
     IFERROR(HOUR(テーブル14152324[[#This Row],[列4]]-テーブル14152324[[#This Row],[列15]]-テーブル14152324[[#This Row],[列2]]),
                  IFERROR(HOUR(テーブル14152324[[#This Row],[列4]]-テーブル14152324[[#This Row],[列2]]),
                               0)))</f>
        <v>0</v>
      </c>
      <c r="H17" s="48" t="s">
        <v>24</v>
      </c>
      <c r="I1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50" t="s">
        <v>25</v>
      </c>
      <c r="K17" s="51">
        <f>IFERROR((テーブル14152324[[#This Row],[列5]]+テーブル14152324[[#This Row],[列7]]/60)*$C$5,"")</f>
        <v>0</v>
      </c>
      <c r="L17" s="52" t="s">
        <v>5</v>
      </c>
      <c r="M17" s="57"/>
      <c r="N17" s="54"/>
      <c r="O17" s="75"/>
      <c r="P17" s="44"/>
    </row>
    <row r="18" spans="1:16" ht="22.5" customHeight="1" x14ac:dyDescent="0.15">
      <c r="A18" s="22"/>
      <c r="B18" s="55" t="str">
        <f>IF(テーブル14152324[[#This Row],[列1]]="",
    "",
    TEXT(テーブル14152324[[#This Row],[列1]],"(aaa)"))</f>
        <v/>
      </c>
      <c r="C18" s="17" t="s">
        <v>22</v>
      </c>
      <c r="D18" s="95" t="s">
        <v>23</v>
      </c>
      <c r="E18" s="18" t="s">
        <v>22</v>
      </c>
      <c r="F18" s="143" t="s">
        <v>36</v>
      </c>
      <c r="G18" s="47">
        <f>IF(OR(テーブル14152324[[#This Row],[列2]]="",
          テーブル14152324[[#This Row],[列4]]=""),
     0,
     IFERROR(HOUR(テーブル14152324[[#This Row],[列4]]-テーブル14152324[[#This Row],[列15]]-テーブル14152324[[#This Row],[列2]]),
                  IFERROR(HOUR(テーブル14152324[[#This Row],[列4]]-テーブル14152324[[#This Row],[列2]]),
                               0)))</f>
        <v>0</v>
      </c>
      <c r="H18" s="48" t="s">
        <v>24</v>
      </c>
      <c r="I1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50" t="s">
        <v>25</v>
      </c>
      <c r="K18" s="51">
        <f>IFERROR((テーブル14152324[[#This Row],[列5]]+テーブル14152324[[#This Row],[列7]]/60)*$C$5,"")</f>
        <v>0</v>
      </c>
      <c r="L18" s="52" t="s">
        <v>5</v>
      </c>
      <c r="M18" s="57"/>
      <c r="N18" s="54"/>
      <c r="O18" s="75"/>
      <c r="P18" s="44"/>
    </row>
    <row r="19" spans="1:16" ht="22.5" customHeight="1" x14ac:dyDescent="0.15">
      <c r="A19" s="22"/>
      <c r="B19" s="55" t="str">
        <f>IF(テーブル14152324[[#This Row],[列1]]="",
    "",
    TEXT(テーブル14152324[[#This Row],[列1]],"(aaa)"))</f>
        <v/>
      </c>
      <c r="C19" s="17" t="s">
        <v>22</v>
      </c>
      <c r="D19" s="95" t="s">
        <v>23</v>
      </c>
      <c r="E19" s="18" t="s">
        <v>22</v>
      </c>
      <c r="F19" s="143" t="s">
        <v>36</v>
      </c>
      <c r="G19" s="47">
        <f>IF(OR(テーブル14152324[[#This Row],[列2]]="",
          テーブル14152324[[#This Row],[列4]]=""),
     0,
     IFERROR(HOUR(テーブル14152324[[#This Row],[列4]]-テーブル14152324[[#This Row],[列15]]-テーブル14152324[[#This Row],[列2]]),
                  IFERROR(HOUR(テーブル14152324[[#This Row],[列4]]-テーブル14152324[[#This Row],[列2]]),
                               0)))</f>
        <v>0</v>
      </c>
      <c r="H19" s="48" t="s">
        <v>24</v>
      </c>
      <c r="I1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50" t="s">
        <v>25</v>
      </c>
      <c r="K19" s="51">
        <f>IFERROR((テーブル14152324[[#This Row],[列5]]+テーブル14152324[[#This Row],[列7]]/60)*$C$5,"")</f>
        <v>0</v>
      </c>
      <c r="L19" s="52" t="s">
        <v>5</v>
      </c>
      <c r="M19" s="57"/>
      <c r="N19" s="54"/>
      <c r="O19" s="75"/>
      <c r="P19" s="44"/>
    </row>
    <row r="20" spans="1:16" ht="22.5" customHeight="1" x14ac:dyDescent="0.15">
      <c r="A20" s="22"/>
      <c r="B20" s="55" t="str">
        <f>IF(テーブル14152324[[#This Row],[列1]]="",
    "",
    TEXT(テーブル14152324[[#This Row],[列1]],"(aaa)"))</f>
        <v/>
      </c>
      <c r="C20" s="17" t="s">
        <v>22</v>
      </c>
      <c r="D20" s="95" t="s">
        <v>23</v>
      </c>
      <c r="E20" s="18" t="s">
        <v>22</v>
      </c>
      <c r="F20" s="143" t="s">
        <v>36</v>
      </c>
      <c r="G20" s="47">
        <f>IF(OR(テーブル14152324[[#This Row],[列2]]="",
          テーブル14152324[[#This Row],[列4]]=""),
     0,
     IFERROR(HOUR(テーブル14152324[[#This Row],[列4]]-テーブル14152324[[#This Row],[列15]]-テーブル14152324[[#This Row],[列2]]),
                  IFERROR(HOUR(テーブル14152324[[#This Row],[列4]]-テーブル14152324[[#This Row],[列2]]),
                               0)))</f>
        <v>0</v>
      </c>
      <c r="H20" s="48" t="s">
        <v>24</v>
      </c>
      <c r="I2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50" t="s">
        <v>25</v>
      </c>
      <c r="K20" s="51">
        <f>IFERROR((テーブル14152324[[#This Row],[列5]]+テーブル14152324[[#This Row],[列7]]/60)*$C$5,"")</f>
        <v>0</v>
      </c>
      <c r="L20" s="52" t="s">
        <v>5</v>
      </c>
      <c r="M20" s="57"/>
      <c r="N20" s="54"/>
      <c r="O20" s="75"/>
      <c r="P20" s="44"/>
    </row>
    <row r="21" spans="1:16" ht="22.5" customHeight="1" x14ac:dyDescent="0.15">
      <c r="A21" s="22"/>
      <c r="B21" s="55" t="str">
        <f>IF(テーブル14152324[[#This Row],[列1]]="",
    "",
    TEXT(テーブル14152324[[#This Row],[列1]],"(aaa)"))</f>
        <v/>
      </c>
      <c r="C21" s="17" t="s">
        <v>22</v>
      </c>
      <c r="D21" s="95" t="s">
        <v>23</v>
      </c>
      <c r="E21" s="18" t="s">
        <v>22</v>
      </c>
      <c r="F21" s="143" t="s">
        <v>36</v>
      </c>
      <c r="G21" s="47">
        <f>IF(OR(テーブル14152324[[#This Row],[列2]]="",
          テーブル14152324[[#This Row],[列4]]=""),
     0,
     IFERROR(HOUR(テーブル14152324[[#This Row],[列4]]-テーブル14152324[[#This Row],[列15]]-テーブル14152324[[#This Row],[列2]]),
                  IFERROR(HOUR(テーブル14152324[[#This Row],[列4]]-テーブル14152324[[#This Row],[列2]]),
                               0)))</f>
        <v>0</v>
      </c>
      <c r="H21" s="48" t="s">
        <v>24</v>
      </c>
      <c r="I2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50" t="s">
        <v>25</v>
      </c>
      <c r="K21" s="51">
        <f>IFERROR((テーブル14152324[[#This Row],[列5]]+テーブル14152324[[#This Row],[列7]]/60)*$C$5,"")</f>
        <v>0</v>
      </c>
      <c r="L21" s="52" t="s">
        <v>5</v>
      </c>
      <c r="M21" s="57"/>
      <c r="N21" s="54"/>
      <c r="O21" s="75"/>
      <c r="P21" s="44"/>
    </row>
    <row r="22" spans="1:16" ht="22.5" customHeight="1" x14ac:dyDescent="0.15">
      <c r="A22" s="22"/>
      <c r="B22" s="55" t="str">
        <f>IF(テーブル14152324[[#This Row],[列1]]="",
    "",
    TEXT(テーブル14152324[[#This Row],[列1]],"(aaa)"))</f>
        <v/>
      </c>
      <c r="C22" s="17" t="s">
        <v>22</v>
      </c>
      <c r="D22" s="95" t="s">
        <v>23</v>
      </c>
      <c r="E22" s="18" t="s">
        <v>22</v>
      </c>
      <c r="F22" s="143" t="s">
        <v>36</v>
      </c>
      <c r="G22" s="47">
        <f>IF(OR(テーブル14152324[[#This Row],[列2]]="",
          テーブル14152324[[#This Row],[列4]]=""),
     0,
     IFERROR(HOUR(テーブル14152324[[#This Row],[列4]]-テーブル14152324[[#This Row],[列15]]-テーブル14152324[[#This Row],[列2]]),
                  IFERROR(HOUR(テーブル14152324[[#This Row],[列4]]-テーブル14152324[[#This Row],[列2]]),
                               0)))</f>
        <v>0</v>
      </c>
      <c r="H22" s="48" t="s">
        <v>24</v>
      </c>
      <c r="I2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50" t="s">
        <v>25</v>
      </c>
      <c r="K22" s="51">
        <f>IFERROR((テーブル14152324[[#This Row],[列5]]+テーブル14152324[[#This Row],[列7]]/60)*$C$5,"")</f>
        <v>0</v>
      </c>
      <c r="L22" s="52" t="s">
        <v>5</v>
      </c>
      <c r="M22" s="57"/>
      <c r="N22" s="54"/>
      <c r="O22" s="75"/>
      <c r="P22" s="44"/>
    </row>
    <row r="23" spans="1:16" ht="22.5" customHeight="1" x14ac:dyDescent="0.15">
      <c r="A23" s="22"/>
      <c r="B23" s="55" t="str">
        <f>IF(テーブル14152324[[#This Row],[列1]]="",
    "",
    TEXT(テーブル14152324[[#This Row],[列1]],"(aaa)"))</f>
        <v/>
      </c>
      <c r="C23" s="17" t="s">
        <v>22</v>
      </c>
      <c r="D23" s="95" t="s">
        <v>23</v>
      </c>
      <c r="E23" s="18" t="s">
        <v>22</v>
      </c>
      <c r="F23" s="143" t="s">
        <v>36</v>
      </c>
      <c r="G23" s="47">
        <f>IF(OR(テーブル14152324[[#This Row],[列2]]="",
          テーブル14152324[[#This Row],[列4]]=""),
     0,
     IFERROR(HOUR(テーブル14152324[[#This Row],[列4]]-テーブル14152324[[#This Row],[列15]]-テーブル14152324[[#This Row],[列2]]),
                  IFERROR(HOUR(テーブル14152324[[#This Row],[列4]]-テーブル14152324[[#This Row],[列2]]),
                               0)))</f>
        <v>0</v>
      </c>
      <c r="H23" s="48" t="s">
        <v>24</v>
      </c>
      <c r="I2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50" t="s">
        <v>25</v>
      </c>
      <c r="K23" s="51">
        <f>IFERROR((テーブル14152324[[#This Row],[列5]]+テーブル14152324[[#This Row],[列7]]/60)*$C$5,"")</f>
        <v>0</v>
      </c>
      <c r="L23" s="52" t="s">
        <v>5</v>
      </c>
      <c r="M23" s="57"/>
      <c r="N23" s="54"/>
      <c r="O23" s="75"/>
      <c r="P23" s="44"/>
    </row>
    <row r="24" spans="1:16" ht="22.5" customHeight="1" x14ac:dyDescent="0.15">
      <c r="A24" s="22"/>
      <c r="B24" s="55" t="str">
        <f>IF(テーブル14152324[[#This Row],[列1]]="",
    "",
    TEXT(テーブル14152324[[#This Row],[列1]],"(aaa)"))</f>
        <v/>
      </c>
      <c r="C24" s="17" t="s">
        <v>22</v>
      </c>
      <c r="D24" s="95" t="s">
        <v>23</v>
      </c>
      <c r="E24" s="18" t="s">
        <v>22</v>
      </c>
      <c r="F24" s="143" t="s">
        <v>36</v>
      </c>
      <c r="G24" s="47">
        <f>IF(OR(テーブル14152324[[#This Row],[列2]]="",
          テーブル14152324[[#This Row],[列4]]=""),
     0,
     IFERROR(HOUR(テーブル14152324[[#This Row],[列4]]-テーブル14152324[[#This Row],[列15]]-テーブル14152324[[#This Row],[列2]]),
                  IFERROR(HOUR(テーブル14152324[[#This Row],[列4]]-テーブル14152324[[#This Row],[列2]]),
                               0)))</f>
        <v>0</v>
      </c>
      <c r="H24" s="48" t="s">
        <v>24</v>
      </c>
      <c r="I2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50" t="s">
        <v>25</v>
      </c>
      <c r="K24" s="51">
        <f>IFERROR((テーブル14152324[[#This Row],[列5]]+テーブル14152324[[#This Row],[列7]]/60)*$C$5,"")</f>
        <v>0</v>
      </c>
      <c r="L24" s="52" t="s">
        <v>5</v>
      </c>
      <c r="M24" s="53"/>
      <c r="N24" s="54"/>
      <c r="O24" s="75"/>
      <c r="P24" s="44"/>
    </row>
    <row r="25" spans="1:16" ht="22.5" customHeight="1" x14ac:dyDescent="0.15">
      <c r="A25" s="22"/>
      <c r="B25" s="55" t="str">
        <f>IF(テーブル14152324[[#This Row],[列1]]="",
    "",
    TEXT(テーブル14152324[[#This Row],[列1]],"(aaa)"))</f>
        <v/>
      </c>
      <c r="C25" s="17" t="s">
        <v>22</v>
      </c>
      <c r="D25" s="95" t="s">
        <v>23</v>
      </c>
      <c r="E25" s="18" t="s">
        <v>22</v>
      </c>
      <c r="F25" s="143" t="s">
        <v>36</v>
      </c>
      <c r="G25" s="47">
        <f>IF(OR(テーブル14152324[[#This Row],[列2]]="",
          テーブル14152324[[#This Row],[列4]]=""),
     0,
     IFERROR(HOUR(テーブル14152324[[#This Row],[列4]]-テーブル14152324[[#This Row],[列15]]-テーブル14152324[[#This Row],[列2]]),
                  IFERROR(HOUR(テーブル14152324[[#This Row],[列4]]-テーブル14152324[[#This Row],[列2]]),
                               0)))</f>
        <v>0</v>
      </c>
      <c r="H25" s="48" t="s">
        <v>24</v>
      </c>
      <c r="I2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50" t="s">
        <v>25</v>
      </c>
      <c r="K25" s="51">
        <f>IFERROR((テーブル14152324[[#This Row],[列5]]+テーブル14152324[[#This Row],[列7]]/60)*$C$5,"")</f>
        <v>0</v>
      </c>
      <c r="L25" s="52" t="s">
        <v>5</v>
      </c>
      <c r="M25" s="57"/>
      <c r="N25" s="54"/>
      <c r="O25" s="75"/>
      <c r="P25" s="44"/>
    </row>
    <row r="26" spans="1:16" ht="22.5" customHeight="1" x14ac:dyDescent="0.15">
      <c r="A26" s="22"/>
      <c r="B26" s="55" t="str">
        <f>IF(テーブル14152324[[#This Row],[列1]]="",
    "",
    TEXT(テーブル14152324[[#This Row],[列1]],"(aaa)"))</f>
        <v/>
      </c>
      <c r="C26" s="17" t="s">
        <v>22</v>
      </c>
      <c r="D26" s="95" t="s">
        <v>23</v>
      </c>
      <c r="E26" s="18" t="s">
        <v>22</v>
      </c>
      <c r="F26" s="143" t="s">
        <v>36</v>
      </c>
      <c r="G26" s="47">
        <f>IF(OR(テーブル14152324[[#This Row],[列2]]="",
          テーブル14152324[[#This Row],[列4]]=""),
     0,
     IFERROR(HOUR(テーブル14152324[[#This Row],[列4]]-テーブル14152324[[#This Row],[列15]]-テーブル14152324[[#This Row],[列2]]),
                  IFERROR(HOUR(テーブル14152324[[#This Row],[列4]]-テーブル14152324[[#This Row],[列2]]),
                               0)))</f>
        <v>0</v>
      </c>
      <c r="H26" s="48" t="s">
        <v>24</v>
      </c>
      <c r="I2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50" t="s">
        <v>25</v>
      </c>
      <c r="K26" s="51">
        <f>IFERROR((テーブル14152324[[#This Row],[列5]]+テーブル14152324[[#This Row],[列7]]/60)*$C$5,"")</f>
        <v>0</v>
      </c>
      <c r="L26" s="52" t="s">
        <v>5</v>
      </c>
      <c r="M26" s="57"/>
      <c r="N26" s="54"/>
      <c r="O26" s="75"/>
      <c r="P26" s="44"/>
    </row>
    <row r="27" spans="1:16" ht="22.5" customHeight="1" x14ac:dyDescent="0.15">
      <c r="A27" s="22"/>
      <c r="B27" s="55" t="str">
        <f>IF(テーブル14152324[[#This Row],[列1]]="",
    "",
    TEXT(テーブル14152324[[#This Row],[列1]],"(aaa)"))</f>
        <v/>
      </c>
      <c r="C27" s="17" t="s">
        <v>22</v>
      </c>
      <c r="D27" s="95" t="s">
        <v>23</v>
      </c>
      <c r="E27" s="18" t="s">
        <v>22</v>
      </c>
      <c r="F27" s="143" t="s">
        <v>36</v>
      </c>
      <c r="G27" s="47">
        <f>IF(OR(テーブル14152324[[#This Row],[列2]]="",
          テーブル14152324[[#This Row],[列4]]=""),
     0,
     IFERROR(HOUR(テーブル14152324[[#This Row],[列4]]-テーブル14152324[[#This Row],[列15]]-テーブル14152324[[#This Row],[列2]]),
                  IFERROR(HOUR(テーブル14152324[[#This Row],[列4]]-テーブル14152324[[#This Row],[列2]]),
                               0)))</f>
        <v>0</v>
      </c>
      <c r="H27" s="48" t="s">
        <v>24</v>
      </c>
      <c r="I2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50" t="s">
        <v>25</v>
      </c>
      <c r="K27" s="51">
        <f>IFERROR((テーブル14152324[[#This Row],[列5]]+テーブル14152324[[#This Row],[列7]]/60)*$C$5,"")</f>
        <v>0</v>
      </c>
      <c r="L27" s="52" t="s">
        <v>5</v>
      </c>
      <c r="M27" s="57"/>
      <c r="N27" s="54"/>
      <c r="O27" s="75"/>
      <c r="P27" s="44"/>
    </row>
    <row r="28" spans="1:16" ht="22.5" customHeight="1" x14ac:dyDescent="0.15">
      <c r="A28" s="22"/>
      <c r="B28" s="55" t="str">
        <f>IF(テーブル14152324[[#This Row],[列1]]="",
    "",
    TEXT(テーブル14152324[[#This Row],[列1]],"(aaa)"))</f>
        <v/>
      </c>
      <c r="C28" s="17" t="s">
        <v>22</v>
      </c>
      <c r="D28" s="95" t="s">
        <v>23</v>
      </c>
      <c r="E28" s="18" t="s">
        <v>22</v>
      </c>
      <c r="F28" s="143" t="s">
        <v>36</v>
      </c>
      <c r="G28" s="47">
        <f>IF(OR(テーブル14152324[[#This Row],[列2]]="",
          テーブル14152324[[#This Row],[列4]]=""),
     0,
     IFERROR(HOUR(テーブル14152324[[#This Row],[列4]]-テーブル14152324[[#This Row],[列15]]-テーブル14152324[[#This Row],[列2]]),
                  IFERROR(HOUR(テーブル14152324[[#This Row],[列4]]-テーブル14152324[[#This Row],[列2]]),
                               0)))</f>
        <v>0</v>
      </c>
      <c r="H28" s="48" t="s">
        <v>24</v>
      </c>
      <c r="I2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50" t="s">
        <v>25</v>
      </c>
      <c r="K28" s="51">
        <f>IFERROR((テーブル14152324[[#This Row],[列5]]+テーブル14152324[[#This Row],[列7]]/60)*$C$5,"")</f>
        <v>0</v>
      </c>
      <c r="L28" s="52" t="s">
        <v>5</v>
      </c>
      <c r="M28" s="57"/>
      <c r="N28" s="54"/>
      <c r="O28" s="75"/>
      <c r="P28" s="44"/>
    </row>
    <row r="29" spans="1:16" ht="22.5" customHeight="1" x14ac:dyDescent="0.15">
      <c r="A29" s="22"/>
      <c r="B29" s="55" t="str">
        <f>IF(テーブル14152324[[#This Row],[列1]]="",
    "",
    TEXT(テーブル14152324[[#This Row],[列1]],"(aaa)"))</f>
        <v/>
      </c>
      <c r="C29" s="17" t="s">
        <v>22</v>
      </c>
      <c r="D29" s="95" t="s">
        <v>23</v>
      </c>
      <c r="E29" s="18" t="s">
        <v>22</v>
      </c>
      <c r="F29" s="143" t="s">
        <v>36</v>
      </c>
      <c r="G29" s="47">
        <f>IF(OR(テーブル14152324[[#This Row],[列2]]="",
          テーブル14152324[[#This Row],[列4]]=""),
     0,
     IFERROR(HOUR(テーブル14152324[[#This Row],[列4]]-テーブル14152324[[#This Row],[列15]]-テーブル14152324[[#This Row],[列2]]),
                  IFERROR(HOUR(テーブル14152324[[#This Row],[列4]]-テーブル14152324[[#This Row],[列2]]),
                               0)))</f>
        <v>0</v>
      </c>
      <c r="H29" s="48" t="s">
        <v>24</v>
      </c>
      <c r="I2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50" t="s">
        <v>25</v>
      </c>
      <c r="K29" s="51">
        <f>IFERROR((テーブル14152324[[#This Row],[列5]]+テーブル14152324[[#This Row],[列7]]/60)*$C$5,"")</f>
        <v>0</v>
      </c>
      <c r="L29" s="52" t="s">
        <v>5</v>
      </c>
      <c r="M29" s="57"/>
      <c r="N29" s="54"/>
      <c r="O29" s="75"/>
      <c r="P29" s="44"/>
    </row>
    <row r="30" spans="1:16" ht="22.5" customHeight="1" thickBot="1" x14ac:dyDescent="0.2">
      <c r="A30" s="23"/>
      <c r="B30" s="58" t="str">
        <f>IF(テーブル14152324[[#This Row],[列1]]="",
    "",
    TEXT(テーブル14152324[[#This Row],[列1]],"(aaa)"))</f>
        <v/>
      </c>
      <c r="C30" s="19" t="s">
        <v>22</v>
      </c>
      <c r="D30" s="59" t="s">
        <v>23</v>
      </c>
      <c r="E30" s="144" t="s">
        <v>22</v>
      </c>
      <c r="F30" s="20" t="s">
        <v>36</v>
      </c>
      <c r="G30" s="60">
        <f>IF(OR(テーブル14152324[[#This Row],[列2]]="",
          テーブル14152324[[#This Row],[列4]]=""),
     0,
     IFERROR(HOUR(テーブル14152324[[#This Row],[列4]]-テーブル14152324[[#This Row],[列15]]-テーブル14152324[[#This Row],[列2]]),
                  IFERROR(HOUR(テーブル14152324[[#This Row],[列4]]-テーブル14152324[[#This Row],[列2]]),
                               0)))</f>
        <v>0</v>
      </c>
      <c r="H30" s="61" t="s">
        <v>24</v>
      </c>
      <c r="I30" s="62"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63" t="s">
        <v>25</v>
      </c>
      <c r="K30" s="64">
        <f>IFERROR((テーブル14152324[[#This Row],[列5]]+テーブル14152324[[#This Row],[列7]]/60)*$C$5,"")</f>
        <v>0</v>
      </c>
      <c r="L30" s="65" t="s">
        <v>5</v>
      </c>
      <c r="M30" s="66"/>
      <c r="N30" s="67"/>
      <c r="O30" s="75"/>
      <c r="P30" s="44"/>
    </row>
    <row r="31" spans="1:16" ht="22.5" customHeight="1" thickBot="1" x14ac:dyDescent="0.2">
      <c r="A31" s="184" t="s">
        <v>30</v>
      </c>
      <c r="B31" s="185"/>
      <c r="C31" s="186"/>
      <c r="D31" s="187"/>
      <c r="E31" s="188"/>
      <c r="F31" s="93"/>
      <c r="G31" s="189">
        <f>SUM(テーブル14152324[[#All],[列5]])+SUM(テーブル14152324[[#All],[列7]])/60</f>
        <v>0</v>
      </c>
      <c r="H31" s="190"/>
      <c r="I31" s="191" t="s">
        <v>26</v>
      </c>
      <c r="J31" s="192"/>
      <c r="K31" s="68">
        <f>SUM(テーブル14152324[[#All],[列9]])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⑧年月支払分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IF(テーブル1415232425[[#This Row],[列1]]="",
    "",
    TEXT(テーブル1415232425[[#This Row],[列1]],"(aaa)"))</f>
        <v/>
      </c>
      <c r="C8" s="15" t="s">
        <v>36</v>
      </c>
      <c r="D8" s="35" t="s">
        <v>15</v>
      </c>
      <c r="E8" s="16" t="s">
        <v>36</v>
      </c>
      <c r="F8" s="142" t="s">
        <v>36</v>
      </c>
      <c r="G8" s="36">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37" t="s">
        <v>24</v>
      </c>
      <c r="I8" s="38"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39" t="s">
        <v>25</v>
      </c>
      <c r="K8" s="40">
        <f>IFERROR((テーブル1415232425[[#This Row],[列5]]+テーブル1415232425[[#This Row],[列7]]/60)*$C$5,"")</f>
        <v>0</v>
      </c>
      <c r="L8" s="41" t="s">
        <v>5</v>
      </c>
      <c r="M8" s="42"/>
      <c r="N8" s="43"/>
      <c r="O8" s="75"/>
      <c r="P8" s="44"/>
    </row>
    <row r="9" spans="1:16" ht="22.5" customHeight="1" x14ac:dyDescent="0.15">
      <c r="A9" s="22"/>
      <c r="B9" s="45" t="str">
        <f>IF(テーブル1415232425[[#This Row],[列1]]="",
    "",
    TEXT(テーブル1415232425[[#This Row],[列1]],"(aaa)"))</f>
        <v/>
      </c>
      <c r="C9" s="17" t="s">
        <v>36</v>
      </c>
      <c r="D9" s="95" t="s">
        <v>15</v>
      </c>
      <c r="E9" s="18" t="s">
        <v>36</v>
      </c>
      <c r="F9" s="143" t="s">
        <v>36</v>
      </c>
      <c r="G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48" t="s">
        <v>24</v>
      </c>
      <c r="I9" s="49"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50" t="s">
        <v>25</v>
      </c>
      <c r="K9" s="51">
        <f>IFERROR((テーブル1415232425[[#This Row],[列5]]+テーブル1415232425[[#This Row],[列7]]/60)*$C$5,"")</f>
        <v>0</v>
      </c>
      <c r="L9" s="52" t="s">
        <v>5</v>
      </c>
      <c r="M9" s="53"/>
      <c r="N9" s="54"/>
      <c r="O9" s="75"/>
      <c r="P9" s="44"/>
    </row>
    <row r="10" spans="1:16" ht="22.5" customHeight="1" x14ac:dyDescent="0.15">
      <c r="A10" s="22"/>
      <c r="B10" s="55" t="str">
        <f>IF(テーブル1415232425[[#This Row],[列1]]="",
    "",
    TEXT(テーブル1415232425[[#This Row],[列1]],"(aaa)"))</f>
        <v/>
      </c>
      <c r="C10" s="17" t="s">
        <v>36</v>
      </c>
      <c r="D10" s="95" t="s">
        <v>15</v>
      </c>
      <c r="E10" s="18" t="s">
        <v>36</v>
      </c>
      <c r="F10" s="143" t="s">
        <v>36</v>
      </c>
      <c r="G1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48" t="s">
        <v>24</v>
      </c>
      <c r="I1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50" t="s">
        <v>25</v>
      </c>
      <c r="K10" s="51">
        <f>IFERROR((テーブル1415232425[[#This Row],[列5]]+テーブル1415232425[[#This Row],[列7]]/60)*$C$5,"")</f>
        <v>0</v>
      </c>
      <c r="L10" s="52" t="s">
        <v>5</v>
      </c>
      <c r="M10" s="57"/>
      <c r="N10" s="54"/>
      <c r="O10" s="75"/>
      <c r="P10" s="44"/>
    </row>
    <row r="11" spans="1:16" ht="22.5" customHeight="1" x14ac:dyDescent="0.15">
      <c r="A11" s="22"/>
      <c r="B11" s="55" t="str">
        <f>IF(テーブル1415232425[[#This Row],[列1]]="",
    "",
    TEXT(テーブル1415232425[[#This Row],[列1]],"(aaa)"))</f>
        <v/>
      </c>
      <c r="C11" s="17" t="s">
        <v>22</v>
      </c>
      <c r="D11" s="95" t="s">
        <v>23</v>
      </c>
      <c r="E11" s="18" t="s">
        <v>22</v>
      </c>
      <c r="F11" s="143" t="s">
        <v>36</v>
      </c>
      <c r="G1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48" t="s">
        <v>24</v>
      </c>
      <c r="I1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50" t="s">
        <v>25</v>
      </c>
      <c r="K11" s="51">
        <f>IFERROR((テーブル1415232425[[#This Row],[列5]]+テーブル1415232425[[#This Row],[列7]]/60)*$C$5,"")</f>
        <v>0</v>
      </c>
      <c r="L11" s="52" t="s">
        <v>5</v>
      </c>
      <c r="M11" s="57"/>
      <c r="N11" s="54"/>
      <c r="O11" s="75"/>
      <c r="P11" s="44"/>
    </row>
    <row r="12" spans="1:16" ht="22.5" customHeight="1" x14ac:dyDescent="0.15">
      <c r="A12" s="22"/>
      <c r="B12" s="55" t="str">
        <f>IF(テーブル1415232425[[#This Row],[列1]]="",
    "",
    TEXT(テーブル1415232425[[#This Row],[列1]],"(aaa)"))</f>
        <v/>
      </c>
      <c r="C12" s="17" t="s">
        <v>22</v>
      </c>
      <c r="D12" s="95" t="s">
        <v>23</v>
      </c>
      <c r="E12" s="18" t="s">
        <v>22</v>
      </c>
      <c r="F12" s="143" t="s">
        <v>36</v>
      </c>
      <c r="G1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48" t="s">
        <v>24</v>
      </c>
      <c r="I1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50" t="s">
        <v>25</v>
      </c>
      <c r="K12" s="51">
        <f>IFERROR((テーブル1415232425[[#This Row],[列5]]+テーブル1415232425[[#This Row],[列7]]/60)*$C$5,"")</f>
        <v>0</v>
      </c>
      <c r="L12" s="52" t="s">
        <v>5</v>
      </c>
      <c r="M12" s="57"/>
      <c r="N12" s="54"/>
      <c r="O12" s="75"/>
      <c r="P12" s="44"/>
    </row>
    <row r="13" spans="1:16" ht="22.5" customHeight="1" x14ac:dyDescent="0.15">
      <c r="A13" s="22"/>
      <c r="B13" s="55" t="str">
        <f>IF(テーブル1415232425[[#This Row],[列1]]="",
    "",
    TEXT(テーブル1415232425[[#This Row],[列1]],"(aaa)"))</f>
        <v/>
      </c>
      <c r="C13" s="17" t="s">
        <v>22</v>
      </c>
      <c r="D13" s="95" t="s">
        <v>23</v>
      </c>
      <c r="E13" s="18" t="s">
        <v>22</v>
      </c>
      <c r="F13" s="143" t="s">
        <v>36</v>
      </c>
      <c r="G1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48" t="s">
        <v>24</v>
      </c>
      <c r="I1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50" t="s">
        <v>25</v>
      </c>
      <c r="K13" s="51">
        <f>IFERROR((テーブル1415232425[[#This Row],[列5]]+テーブル1415232425[[#This Row],[列7]]/60)*$C$5,"")</f>
        <v>0</v>
      </c>
      <c r="L13" s="52" t="s">
        <v>5</v>
      </c>
      <c r="M13" s="57"/>
      <c r="N13" s="54"/>
      <c r="O13" s="75"/>
      <c r="P13" s="44"/>
    </row>
    <row r="14" spans="1:16" ht="22.5" customHeight="1" x14ac:dyDescent="0.15">
      <c r="A14" s="22"/>
      <c r="B14" s="55" t="str">
        <f>IF(テーブル1415232425[[#This Row],[列1]]="",
    "",
    TEXT(テーブル1415232425[[#This Row],[列1]],"(aaa)"))</f>
        <v/>
      </c>
      <c r="C14" s="17" t="s">
        <v>22</v>
      </c>
      <c r="D14" s="95" t="s">
        <v>23</v>
      </c>
      <c r="E14" s="18" t="s">
        <v>22</v>
      </c>
      <c r="F14" s="143" t="s">
        <v>36</v>
      </c>
      <c r="G1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48" t="s">
        <v>24</v>
      </c>
      <c r="I1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50" t="s">
        <v>25</v>
      </c>
      <c r="K14" s="51">
        <f>IFERROR((テーブル1415232425[[#This Row],[列5]]+テーブル1415232425[[#This Row],[列7]]/60)*$C$5,"")</f>
        <v>0</v>
      </c>
      <c r="L14" s="52" t="s">
        <v>5</v>
      </c>
      <c r="M14" s="57"/>
      <c r="N14" s="54"/>
      <c r="O14" s="75"/>
      <c r="P14" s="44"/>
    </row>
    <row r="15" spans="1:16" ht="22.5" customHeight="1" x14ac:dyDescent="0.15">
      <c r="A15" s="22"/>
      <c r="B15" s="55" t="str">
        <f>IF(テーブル1415232425[[#This Row],[列1]]="",
    "",
    TEXT(テーブル1415232425[[#This Row],[列1]],"(aaa)"))</f>
        <v/>
      </c>
      <c r="C15" s="17" t="s">
        <v>22</v>
      </c>
      <c r="D15" s="95" t="s">
        <v>23</v>
      </c>
      <c r="E15" s="18" t="s">
        <v>22</v>
      </c>
      <c r="F15" s="143" t="s">
        <v>36</v>
      </c>
      <c r="G1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48" t="s">
        <v>24</v>
      </c>
      <c r="I1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50" t="s">
        <v>25</v>
      </c>
      <c r="K15" s="51">
        <f>IFERROR((テーブル1415232425[[#This Row],[列5]]+テーブル1415232425[[#This Row],[列7]]/60)*$C$5,"")</f>
        <v>0</v>
      </c>
      <c r="L15" s="52" t="s">
        <v>5</v>
      </c>
      <c r="M15" s="57"/>
      <c r="N15" s="54"/>
      <c r="O15" s="75"/>
      <c r="P15" s="44"/>
    </row>
    <row r="16" spans="1:16" ht="22.5" customHeight="1" x14ac:dyDescent="0.15">
      <c r="A16" s="22"/>
      <c r="B16" s="55" t="str">
        <f>IF(テーブル1415232425[[#This Row],[列1]]="",
    "",
    TEXT(テーブル1415232425[[#This Row],[列1]],"(aaa)"))</f>
        <v/>
      </c>
      <c r="C16" s="17" t="s">
        <v>22</v>
      </c>
      <c r="D16" s="95" t="s">
        <v>23</v>
      </c>
      <c r="E16" s="18" t="s">
        <v>22</v>
      </c>
      <c r="F16" s="143" t="s">
        <v>36</v>
      </c>
      <c r="G1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48" t="s">
        <v>24</v>
      </c>
      <c r="I1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50" t="s">
        <v>25</v>
      </c>
      <c r="K16" s="51">
        <f>IFERROR((テーブル1415232425[[#This Row],[列5]]+テーブル1415232425[[#This Row],[列7]]/60)*$C$5,"")</f>
        <v>0</v>
      </c>
      <c r="L16" s="52" t="s">
        <v>5</v>
      </c>
      <c r="M16" s="57"/>
      <c r="N16" s="54"/>
      <c r="O16" s="75"/>
      <c r="P16" s="44"/>
    </row>
    <row r="17" spans="1:16" ht="22.5" customHeight="1" x14ac:dyDescent="0.15">
      <c r="A17" s="22"/>
      <c r="B17" s="55" t="str">
        <f>IF(テーブル1415232425[[#This Row],[列1]]="",
    "",
    TEXT(テーブル1415232425[[#This Row],[列1]],"(aaa)"))</f>
        <v/>
      </c>
      <c r="C17" s="17" t="s">
        <v>22</v>
      </c>
      <c r="D17" s="95" t="s">
        <v>23</v>
      </c>
      <c r="E17" s="18" t="s">
        <v>22</v>
      </c>
      <c r="F17" s="143" t="s">
        <v>36</v>
      </c>
      <c r="G1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48" t="s">
        <v>24</v>
      </c>
      <c r="I1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50" t="s">
        <v>25</v>
      </c>
      <c r="K17" s="51">
        <f>IFERROR((テーブル1415232425[[#This Row],[列5]]+テーブル1415232425[[#This Row],[列7]]/60)*$C$5,"")</f>
        <v>0</v>
      </c>
      <c r="L17" s="52" t="s">
        <v>5</v>
      </c>
      <c r="M17" s="57"/>
      <c r="N17" s="54"/>
      <c r="O17" s="75"/>
      <c r="P17" s="44"/>
    </row>
    <row r="18" spans="1:16" ht="22.5" customHeight="1" x14ac:dyDescent="0.15">
      <c r="A18" s="22"/>
      <c r="B18" s="55" t="str">
        <f>IF(テーブル1415232425[[#This Row],[列1]]="",
    "",
    TEXT(テーブル1415232425[[#This Row],[列1]],"(aaa)"))</f>
        <v/>
      </c>
      <c r="C18" s="17" t="s">
        <v>22</v>
      </c>
      <c r="D18" s="95" t="s">
        <v>23</v>
      </c>
      <c r="E18" s="18" t="s">
        <v>22</v>
      </c>
      <c r="F18" s="143" t="s">
        <v>36</v>
      </c>
      <c r="G1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48" t="s">
        <v>24</v>
      </c>
      <c r="I1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50" t="s">
        <v>25</v>
      </c>
      <c r="K18" s="51">
        <f>IFERROR((テーブル1415232425[[#This Row],[列5]]+テーブル1415232425[[#This Row],[列7]]/60)*$C$5,"")</f>
        <v>0</v>
      </c>
      <c r="L18" s="52" t="s">
        <v>5</v>
      </c>
      <c r="M18" s="57"/>
      <c r="N18" s="54"/>
      <c r="O18" s="75"/>
      <c r="P18" s="44"/>
    </row>
    <row r="19" spans="1:16" ht="22.5" customHeight="1" x14ac:dyDescent="0.15">
      <c r="A19" s="22"/>
      <c r="B19" s="55" t="str">
        <f>IF(テーブル1415232425[[#This Row],[列1]]="",
    "",
    TEXT(テーブル1415232425[[#This Row],[列1]],"(aaa)"))</f>
        <v/>
      </c>
      <c r="C19" s="17" t="s">
        <v>22</v>
      </c>
      <c r="D19" s="95" t="s">
        <v>23</v>
      </c>
      <c r="E19" s="18" t="s">
        <v>22</v>
      </c>
      <c r="F19" s="143" t="s">
        <v>36</v>
      </c>
      <c r="G1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48" t="s">
        <v>24</v>
      </c>
      <c r="I1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50" t="s">
        <v>25</v>
      </c>
      <c r="K19" s="51">
        <f>IFERROR((テーブル1415232425[[#This Row],[列5]]+テーブル1415232425[[#This Row],[列7]]/60)*$C$5,"")</f>
        <v>0</v>
      </c>
      <c r="L19" s="52" t="s">
        <v>5</v>
      </c>
      <c r="M19" s="57"/>
      <c r="N19" s="54"/>
      <c r="O19" s="75"/>
      <c r="P19" s="44"/>
    </row>
    <row r="20" spans="1:16" ht="22.5" customHeight="1" x14ac:dyDescent="0.15">
      <c r="A20" s="22"/>
      <c r="B20" s="55" t="str">
        <f>IF(テーブル1415232425[[#This Row],[列1]]="",
    "",
    TEXT(テーブル1415232425[[#This Row],[列1]],"(aaa)"))</f>
        <v/>
      </c>
      <c r="C20" s="17" t="s">
        <v>22</v>
      </c>
      <c r="D20" s="95" t="s">
        <v>23</v>
      </c>
      <c r="E20" s="18" t="s">
        <v>22</v>
      </c>
      <c r="F20" s="143" t="s">
        <v>36</v>
      </c>
      <c r="G2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48" t="s">
        <v>24</v>
      </c>
      <c r="I2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50" t="s">
        <v>25</v>
      </c>
      <c r="K20" s="51">
        <f>IFERROR((テーブル1415232425[[#This Row],[列5]]+テーブル1415232425[[#This Row],[列7]]/60)*$C$5,"")</f>
        <v>0</v>
      </c>
      <c r="L20" s="52" t="s">
        <v>5</v>
      </c>
      <c r="M20" s="57"/>
      <c r="N20" s="54"/>
      <c r="O20" s="75"/>
      <c r="P20" s="44"/>
    </row>
    <row r="21" spans="1:16" ht="22.5" customHeight="1" x14ac:dyDescent="0.15">
      <c r="A21" s="22"/>
      <c r="B21" s="55" t="str">
        <f>IF(テーブル1415232425[[#This Row],[列1]]="",
    "",
    TEXT(テーブル1415232425[[#This Row],[列1]],"(aaa)"))</f>
        <v/>
      </c>
      <c r="C21" s="17" t="s">
        <v>22</v>
      </c>
      <c r="D21" s="95" t="s">
        <v>23</v>
      </c>
      <c r="E21" s="18" t="s">
        <v>22</v>
      </c>
      <c r="F21" s="143" t="s">
        <v>36</v>
      </c>
      <c r="G2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48" t="s">
        <v>24</v>
      </c>
      <c r="I2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50" t="s">
        <v>25</v>
      </c>
      <c r="K21" s="51">
        <f>IFERROR((テーブル1415232425[[#This Row],[列5]]+テーブル1415232425[[#This Row],[列7]]/60)*$C$5,"")</f>
        <v>0</v>
      </c>
      <c r="L21" s="52" t="s">
        <v>5</v>
      </c>
      <c r="M21" s="57"/>
      <c r="N21" s="54"/>
      <c r="O21" s="75"/>
      <c r="P21" s="44"/>
    </row>
    <row r="22" spans="1:16" ht="22.5" customHeight="1" x14ac:dyDescent="0.15">
      <c r="A22" s="22"/>
      <c r="B22" s="55" t="str">
        <f>IF(テーブル1415232425[[#This Row],[列1]]="",
    "",
    TEXT(テーブル1415232425[[#This Row],[列1]],"(aaa)"))</f>
        <v/>
      </c>
      <c r="C22" s="17" t="s">
        <v>22</v>
      </c>
      <c r="D22" s="95" t="s">
        <v>23</v>
      </c>
      <c r="E22" s="18" t="s">
        <v>22</v>
      </c>
      <c r="F22" s="143" t="s">
        <v>36</v>
      </c>
      <c r="G2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48" t="s">
        <v>24</v>
      </c>
      <c r="I2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50" t="s">
        <v>25</v>
      </c>
      <c r="K22" s="51">
        <f>IFERROR((テーブル1415232425[[#This Row],[列5]]+テーブル1415232425[[#This Row],[列7]]/60)*$C$5,"")</f>
        <v>0</v>
      </c>
      <c r="L22" s="52" t="s">
        <v>5</v>
      </c>
      <c r="M22" s="57"/>
      <c r="N22" s="54"/>
      <c r="O22" s="75"/>
      <c r="P22" s="44"/>
    </row>
    <row r="23" spans="1:16" ht="22.5" customHeight="1" x14ac:dyDescent="0.15">
      <c r="A23" s="22"/>
      <c r="B23" s="55" t="str">
        <f>IF(テーブル1415232425[[#This Row],[列1]]="",
    "",
    TEXT(テーブル1415232425[[#This Row],[列1]],"(aaa)"))</f>
        <v/>
      </c>
      <c r="C23" s="17" t="s">
        <v>22</v>
      </c>
      <c r="D23" s="95" t="s">
        <v>23</v>
      </c>
      <c r="E23" s="18" t="s">
        <v>22</v>
      </c>
      <c r="F23" s="143" t="s">
        <v>36</v>
      </c>
      <c r="G2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48" t="s">
        <v>24</v>
      </c>
      <c r="I2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50" t="s">
        <v>25</v>
      </c>
      <c r="K23" s="51">
        <f>IFERROR((テーブル1415232425[[#This Row],[列5]]+テーブル1415232425[[#This Row],[列7]]/60)*$C$5,"")</f>
        <v>0</v>
      </c>
      <c r="L23" s="52" t="s">
        <v>5</v>
      </c>
      <c r="M23" s="57"/>
      <c r="N23" s="54"/>
      <c r="O23" s="75"/>
      <c r="P23" s="44"/>
    </row>
    <row r="24" spans="1:16" ht="22.5" customHeight="1" x14ac:dyDescent="0.15">
      <c r="A24" s="22"/>
      <c r="B24" s="55" t="str">
        <f>IF(テーブル1415232425[[#This Row],[列1]]="",
    "",
    TEXT(テーブル1415232425[[#This Row],[列1]],"(aaa)"))</f>
        <v/>
      </c>
      <c r="C24" s="17" t="s">
        <v>22</v>
      </c>
      <c r="D24" s="95" t="s">
        <v>23</v>
      </c>
      <c r="E24" s="18" t="s">
        <v>22</v>
      </c>
      <c r="F24" s="143" t="s">
        <v>36</v>
      </c>
      <c r="G2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48" t="s">
        <v>24</v>
      </c>
      <c r="I2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50" t="s">
        <v>25</v>
      </c>
      <c r="K24" s="51">
        <f>IFERROR((テーブル1415232425[[#This Row],[列5]]+テーブル1415232425[[#This Row],[列7]]/60)*$C$5,"")</f>
        <v>0</v>
      </c>
      <c r="L24" s="52" t="s">
        <v>5</v>
      </c>
      <c r="M24" s="53"/>
      <c r="N24" s="54"/>
      <c r="O24" s="75"/>
      <c r="P24" s="44"/>
    </row>
    <row r="25" spans="1:16" ht="22.5" customHeight="1" x14ac:dyDescent="0.15">
      <c r="A25" s="22"/>
      <c r="B25" s="55" t="str">
        <f>IF(テーブル1415232425[[#This Row],[列1]]="",
    "",
    TEXT(テーブル1415232425[[#This Row],[列1]],"(aaa)"))</f>
        <v/>
      </c>
      <c r="C25" s="17" t="s">
        <v>22</v>
      </c>
      <c r="D25" s="95" t="s">
        <v>23</v>
      </c>
      <c r="E25" s="18" t="s">
        <v>22</v>
      </c>
      <c r="F25" s="143" t="s">
        <v>36</v>
      </c>
      <c r="G2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48" t="s">
        <v>24</v>
      </c>
      <c r="I2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50" t="s">
        <v>25</v>
      </c>
      <c r="K25" s="51">
        <f>IFERROR((テーブル1415232425[[#This Row],[列5]]+テーブル1415232425[[#This Row],[列7]]/60)*$C$5,"")</f>
        <v>0</v>
      </c>
      <c r="L25" s="52" t="s">
        <v>5</v>
      </c>
      <c r="M25" s="57"/>
      <c r="N25" s="54"/>
      <c r="O25" s="75"/>
      <c r="P25" s="44"/>
    </row>
    <row r="26" spans="1:16" ht="22.5" customHeight="1" x14ac:dyDescent="0.15">
      <c r="A26" s="22"/>
      <c r="B26" s="55" t="str">
        <f>IF(テーブル1415232425[[#This Row],[列1]]="",
    "",
    TEXT(テーブル1415232425[[#This Row],[列1]],"(aaa)"))</f>
        <v/>
      </c>
      <c r="C26" s="17" t="s">
        <v>22</v>
      </c>
      <c r="D26" s="95" t="s">
        <v>23</v>
      </c>
      <c r="E26" s="18" t="s">
        <v>22</v>
      </c>
      <c r="F26" s="143" t="s">
        <v>36</v>
      </c>
      <c r="G2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48" t="s">
        <v>24</v>
      </c>
      <c r="I2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50" t="s">
        <v>25</v>
      </c>
      <c r="K26" s="51">
        <f>IFERROR((テーブル1415232425[[#This Row],[列5]]+テーブル1415232425[[#This Row],[列7]]/60)*$C$5,"")</f>
        <v>0</v>
      </c>
      <c r="L26" s="52" t="s">
        <v>5</v>
      </c>
      <c r="M26" s="57"/>
      <c r="N26" s="54"/>
      <c r="O26" s="75"/>
      <c r="P26" s="44"/>
    </row>
    <row r="27" spans="1:16" ht="22.5" customHeight="1" x14ac:dyDescent="0.15">
      <c r="A27" s="22"/>
      <c r="B27" s="55" t="str">
        <f>IF(テーブル1415232425[[#This Row],[列1]]="",
    "",
    TEXT(テーブル1415232425[[#This Row],[列1]],"(aaa)"))</f>
        <v/>
      </c>
      <c r="C27" s="17" t="s">
        <v>22</v>
      </c>
      <c r="D27" s="95" t="s">
        <v>23</v>
      </c>
      <c r="E27" s="18" t="s">
        <v>22</v>
      </c>
      <c r="F27" s="143" t="s">
        <v>36</v>
      </c>
      <c r="G2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48" t="s">
        <v>24</v>
      </c>
      <c r="I2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50" t="s">
        <v>25</v>
      </c>
      <c r="K27" s="51">
        <f>IFERROR((テーブル1415232425[[#This Row],[列5]]+テーブル1415232425[[#This Row],[列7]]/60)*$C$5,"")</f>
        <v>0</v>
      </c>
      <c r="L27" s="52" t="s">
        <v>5</v>
      </c>
      <c r="M27" s="57"/>
      <c r="N27" s="54"/>
      <c r="O27" s="75"/>
      <c r="P27" s="44"/>
    </row>
    <row r="28" spans="1:16" ht="22.5" customHeight="1" x14ac:dyDescent="0.15">
      <c r="A28" s="22"/>
      <c r="B28" s="55" t="str">
        <f>IF(テーブル1415232425[[#This Row],[列1]]="",
    "",
    TEXT(テーブル1415232425[[#This Row],[列1]],"(aaa)"))</f>
        <v/>
      </c>
      <c r="C28" s="17" t="s">
        <v>22</v>
      </c>
      <c r="D28" s="95" t="s">
        <v>23</v>
      </c>
      <c r="E28" s="18" t="s">
        <v>22</v>
      </c>
      <c r="F28" s="143" t="s">
        <v>36</v>
      </c>
      <c r="G2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48" t="s">
        <v>24</v>
      </c>
      <c r="I2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50" t="s">
        <v>25</v>
      </c>
      <c r="K28" s="51">
        <f>IFERROR((テーブル1415232425[[#This Row],[列5]]+テーブル1415232425[[#This Row],[列7]]/60)*$C$5,"")</f>
        <v>0</v>
      </c>
      <c r="L28" s="52" t="s">
        <v>5</v>
      </c>
      <c r="M28" s="57"/>
      <c r="N28" s="54"/>
      <c r="O28" s="75"/>
      <c r="P28" s="44"/>
    </row>
    <row r="29" spans="1:16" ht="22.5" customHeight="1" x14ac:dyDescent="0.15">
      <c r="A29" s="22"/>
      <c r="B29" s="55" t="str">
        <f>IF(テーブル1415232425[[#This Row],[列1]]="",
    "",
    TEXT(テーブル1415232425[[#This Row],[列1]],"(aaa)"))</f>
        <v/>
      </c>
      <c r="C29" s="17" t="s">
        <v>22</v>
      </c>
      <c r="D29" s="95" t="s">
        <v>23</v>
      </c>
      <c r="E29" s="18" t="s">
        <v>22</v>
      </c>
      <c r="F29" s="143" t="s">
        <v>36</v>
      </c>
      <c r="G2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48" t="s">
        <v>24</v>
      </c>
      <c r="I2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50" t="s">
        <v>25</v>
      </c>
      <c r="K29" s="51">
        <f>IFERROR((テーブル1415232425[[#This Row],[列5]]+テーブル1415232425[[#This Row],[列7]]/60)*$C$5,"")</f>
        <v>0</v>
      </c>
      <c r="L29" s="52" t="s">
        <v>5</v>
      </c>
      <c r="M29" s="57"/>
      <c r="N29" s="54"/>
      <c r="O29" s="75"/>
      <c r="P29" s="44"/>
    </row>
    <row r="30" spans="1:16" ht="22.5" customHeight="1" thickBot="1" x14ac:dyDescent="0.2">
      <c r="A30" s="23"/>
      <c r="B30" s="58" t="str">
        <f>IF(テーブル1415232425[[#This Row],[列1]]="",
    "",
    TEXT(テーブル1415232425[[#This Row],[列1]],"(aaa)"))</f>
        <v/>
      </c>
      <c r="C30" s="19" t="s">
        <v>22</v>
      </c>
      <c r="D30" s="59" t="s">
        <v>23</v>
      </c>
      <c r="E30" s="144" t="s">
        <v>22</v>
      </c>
      <c r="F30" s="20" t="s">
        <v>36</v>
      </c>
      <c r="G30" s="60">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61" t="s">
        <v>24</v>
      </c>
      <c r="I30" s="62"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63" t="s">
        <v>25</v>
      </c>
      <c r="K30" s="64">
        <f>IFERROR((テーブル1415232425[[#This Row],[列5]]+テーブル1415232425[[#This Row],[列7]]/60)*$C$5,"")</f>
        <v>0</v>
      </c>
      <c r="L30" s="65" t="s">
        <v>5</v>
      </c>
      <c r="M30" s="66"/>
      <c r="N30" s="67"/>
      <c r="O30" s="75"/>
      <c r="P30" s="44"/>
    </row>
    <row r="31" spans="1:16" ht="22.5" customHeight="1" thickBot="1" x14ac:dyDescent="0.2">
      <c r="A31" s="184" t="s">
        <v>30</v>
      </c>
      <c r="B31" s="185"/>
      <c r="C31" s="186"/>
      <c r="D31" s="187"/>
      <c r="E31" s="188"/>
      <c r="F31" s="93"/>
      <c r="G31" s="189">
        <f>SUM(テーブル1415232425[[#All],[列5]])+SUM(テーブル1415232425[[#All],[列7]])/60</f>
        <v>0</v>
      </c>
      <c r="H31" s="190"/>
      <c r="I31" s="191" t="s">
        <v>26</v>
      </c>
      <c r="J31" s="192"/>
      <c r="K31" s="68">
        <f>SUM(テーブル1415232425[[#All],[列9]])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⑨年月支払分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IF(テーブル141523242537[[#This Row],[列1]]="",
    "",
    TEXT(テーブル141523242537[[#This Row],[列1]],"(aaa)"))</f>
        <v/>
      </c>
      <c r="C8" s="15" t="s">
        <v>36</v>
      </c>
      <c r="D8" s="35" t="s">
        <v>15</v>
      </c>
      <c r="E8" s="16" t="s">
        <v>36</v>
      </c>
      <c r="F8" s="142" t="s">
        <v>36</v>
      </c>
      <c r="G8" s="36">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37" t="s">
        <v>24</v>
      </c>
      <c r="I8" s="38"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39" t="s">
        <v>25</v>
      </c>
      <c r="K8" s="40">
        <f>IFERROR((テーブル141523242537[[#This Row],[列5]]+テーブル141523242537[[#This Row],[列7]]/60)*$C$5,"")</f>
        <v>0</v>
      </c>
      <c r="L8" s="41" t="s">
        <v>5</v>
      </c>
      <c r="M8" s="42"/>
      <c r="N8" s="43"/>
      <c r="O8" s="75"/>
      <c r="P8" s="44"/>
    </row>
    <row r="9" spans="1:16" ht="22.5" customHeight="1" x14ac:dyDescent="0.15">
      <c r="A9" s="22"/>
      <c r="B9" s="45" t="str">
        <f>IF(テーブル141523242537[[#This Row],[列1]]="",
    "",
    TEXT(テーブル141523242537[[#This Row],[列1]],"(aaa)"))</f>
        <v/>
      </c>
      <c r="C9" s="17" t="s">
        <v>36</v>
      </c>
      <c r="D9" s="95" t="s">
        <v>15</v>
      </c>
      <c r="E9" s="18" t="s">
        <v>36</v>
      </c>
      <c r="F9" s="143" t="s">
        <v>36</v>
      </c>
      <c r="G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48" t="s">
        <v>24</v>
      </c>
      <c r="I9" s="49"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50" t="s">
        <v>25</v>
      </c>
      <c r="K9" s="51">
        <f>IFERROR((テーブル141523242537[[#This Row],[列5]]+テーブル141523242537[[#This Row],[列7]]/60)*$C$5,"")</f>
        <v>0</v>
      </c>
      <c r="L9" s="52" t="s">
        <v>5</v>
      </c>
      <c r="M9" s="53"/>
      <c r="N9" s="54"/>
      <c r="O9" s="75"/>
      <c r="P9" s="44"/>
    </row>
    <row r="10" spans="1:16" ht="22.5" customHeight="1" x14ac:dyDescent="0.15">
      <c r="A10" s="22"/>
      <c r="B10" s="55" t="str">
        <f>IF(テーブル141523242537[[#This Row],[列1]]="",
    "",
    TEXT(テーブル141523242537[[#This Row],[列1]],"(aaa)"))</f>
        <v/>
      </c>
      <c r="C10" s="17" t="s">
        <v>36</v>
      </c>
      <c r="D10" s="95" t="s">
        <v>15</v>
      </c>
      <c r="E10" s="18" t="s">
        <v>36</v>
      </c>
      <c r="F10" s="143" t="s">
        <v>36</v>
      </c>
      <c r="G1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48" t="s">
        <v>24</v>
      </c>
      <c r="I1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50" t="s">
        <v>25</v>
      </c>
      <c r="K10" s="51">
        <f>IFERROR((テーブル141523242537[[#This Row],[列5]]+テーブル141523242537[[#This Row],[列7]]/60)*$C$5,"")</f>
        <v>0</v>
      </c>
      <c r="L10" s="52" t="s">
        <v>5</v>
      </c>
      <c r="M10" s="57"/>
      <c r="N10" s="54"/>
      <c r="O10" s="75"/>
      <c r="P10" s="44"/>
    </row>
    <row r="11" spans="1:16" ht="22.5" customHeight="1" x14ac:dyDescent="0.15">
      <c r="A11" s="22"/>
      <c r="B11" s="55" t="str">
        <f>IF(テーブル141523242537[[#This Row],[列1]]="",
    "",
    TEXT(テーブル141523242537[[#This Row],[列1]],"(aaa)"))</f>
        <v/>
      </c>
      <c r="C11" s="17" t="s">
        <v>22</v>
      </c>
      <c r="D11" s="95" t="s">
        <v>23</v>
      </c>
      <c r="E11" s="18" t="s">
        <v>22</v>
      </c>
      <c r="F11" s="143" t="s">
        <v>36</v>
      </c>
      <c r="G1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48" t="s">
        <v>24</v>
      </c>
      <c r="I1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50" t="s">
        <v>25</v>
      </c>
      <c r="K11" s="51">
        <f>IFERROR((テーブル141523242537[[#This Row],[列5]]+テーブル141523242537[[#This Row],[列7]]/60)*$C$5,"")</f>
        <v>0</v>
      </c>
      <c r="L11" s="52" t="s">
        <v>5</v>
      </c>
      <c r="M11" s="57"/>
      <c r="N11" s="54"/>
      <c r="O11" s="75"/>
      <c r="P11" s="44"/>
    </row>
    <row r="12" spans="1:16" ht="22.5" customHeight="1" x14ac:dyDescent="0.15">
      <c r="A12" s="22"/>
      <c r="B12" s="55" t="str">
        <f>IF(テーブル141523242537[[#This Row],[列1]]="",
    "",
    TEXT(テーブル141523242537[[#This Row],[列1]],"(aaa)"))</f>
        <v/>
      </c>
      <c r="C12" s="17" t="s">
        <v>22</v>
      </c>
      <c r="D12" s="95" t="s">
        <v>23</v>
      </c>
      <c r="E12" s="18" t="s">
        <v>22</v>
      </c>
      <c r="F12" s="143" t="s">
        <v>36</v>
      </c>
      <c r="G1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48" t="s">
        <v>24</v>
      </c>
      <c r="I1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50" t="s">
        <v>25</v>
      </c>
      <c r="K12" s="51">
        <f>IFERROR((テーブル141523242537[[#This Row],[列5]]+テーブル141523242537[[#This Row],[列7]]/60)*$C$5,"")</f>
        <v>0</v>
      </c>
      <c r="L12" s="52" t="s">
        <v>5</v>
      </c>
      <c r="M12" s="57"/>
      <c r="N12" s="54"/>
      <c r="O12" s="75"/>
      <c r="P12" s="44"/>
    </row>
    <row r="13" spans="1:16" ht="22.5" customHeight="1" x14ac:dyDescent="0.15">
      <c r="A13" s="22"/>
      <c r="B13" s="55" t="str">
        <f>IF(テーブル141523242537[[#This Row],[列1]]="",
    "",
    TEXT(テーブル141523242537[[#This Row],[列1]],"(aaa)"))</f>
        <v/>
      </c>
      <c r="C13" s="17" t="s">
        <v>22</v>
      </c>
      <c r="D13" s="95" t="s">
        <v>23</v>
      </c>
      <c r="E13" s="18" t="s">
        <v>22</v>
      </c>
      <c r="F13" s="143" t="s">
        <v>36</v>
      </c>
      <c r="G1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48" t="s">
        <v>24</v>
      </c>
      <c r="I1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50" t="s">
        <v>25</v>
      </c>
      <c r="K13" s="51">
        <f>IFERROR((テーブル141523242537[[#This Row],[列5]]+テーブル141523242537[[#This Row],[列7]]/60)*$C$5,"")</f>
        <v>0</v>
      </c>
      <c r="L13" s="52" t="s">
        <v>5</v>
      </c>
      <c r="M13" s="57"/>
      <c r="N13" s="54"/>
      <c r="O13" s="75"/>
      <c r="P13" s="44"/>
    </row>
    <row r="14" spans="1:16" ht="22.5" customHeight="1" x14ac:dyDescent="0.15">
      <c r="A14" s="22"/>
      <c r="B14" s="55" t="str">
        <f>IF(テーブル141523242537[[#This Row],[列1]]="",
    "",
    TEXT(テーブル141523242537[[#This Row],[列1]],"(aaa)"))</f>
        <v/>
      </c>
      <c r="C14" s="17" t="s">
        <v>22</v>
      </c>
      <c r="D14" s="95" t="s">
        <v>23</v>
      </c>
      <c r="E14" s="18" t="s">
        <v>22</v>
      </c>
      <c r="F14" s="143" t="s">
        <v>36</v>
      </c>
      <c r="G1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48" t="s">
        <v>24</v>
      </c>
      <c r="I1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50" t="s">
        <v>25</v>
      </c>
      <c r="K14" s="51">
        <f>IFERROR((テーブル141523242537[[#This Row],[列5]]+テーブル141523242537[[#This Row],[列7]]/60)*$C$5,"")</f>
        <v>0</v>
      </c>
      <c r="L14" s="52" t="s">
        <v>5</v>
      </c>
      <c r="M14" s="57"/>
      <c r="N14" s="54"/>
      <c r="O14" s="75"/>
      <c r="P14" s="44"/>
    </row>
    <row r="15" spans="1:16" ht="22.5" customHeight="1" x14ac:dyDescent="0.15">
      <c r="A15" s="22"/>
      <c r="B15" s="55" t="str">
        <f>IF(テーブル141523242537[[#This Row],[列1]]="",
    "",
    TEXT(テーブル141523242537[[#This Row],[列1]],"(aaa)"))</f>
        <v/>
      </c>
      <c r="C15" s="17" t="s">
        <v>22</v>
      </c>
      <c r="D15" s="95" t="s">
        <v>23</v>
      </c>
      <c r="E15" s="18" t="s">
        <v>22</v>
      </c>
      <c r="F15" s="143" t="s">
        <v>36</v>
      </c>
      <c r="G1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48" t="s">
        <v>24</v>
      </c>
      <c r="I1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50" t="s">
        <v>25</v>
      </c>
      <c r="K15" s="51">
        <f>IFERROR((テーブル141523242537[[#This Row],[列5]]+テーブル141523242537[[#This Row],[列7]]/60)*$C$5,"")</f>
        <v>0</v>
      </c>
      <c r="L15" s="52" t="s">
        <v>5</v>
      </c>
      <c r="M15" s="57"/>
      <c r="N15" s="54"/>
      <c r="O15" s="75"/>
      <c r="P15" s="44"/>
    </row>
    <row r="16" spans="1:16" ht="22.5" customHeight="1" x14ac:dyDescent="0.15">
      <c r="A16" s="22"/>
      <c r="B16" s="55" t="str">
        <f>IF(テーブル141523242537[[#This Row],[列1]]="",
    "",
    TEXT(テーブル141523242537[[#This Row],[列1]],"(aaa)"))</f>
        <v/>
      </c>
      <c r="C16" s="17" t="s">
        <v>22</v>
      </c>
      <c r="D16" s="95" t="s">
        <v>23</v>
      </c>
      <c r="E16" s="18" t="s">
        <v>22</v>
      </c>
      <c r="F16" s="143" t="s">
        <v>36</v>
      </c>
      <c r="G1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48" t="s">
        <v>24</v>
      </c>
      <c r="I1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50" t="s">
        <v>25</v>
      </c>
      <c r="K16" s="51">
        <f>IFERROR((テーブル141523242537[[#This Row],[列5]]+テーブル141523242537[[#This Row],[列7]]/60)*$C$5,"")</f>
        <v>0</v>
      </c>
      <c r="L16" s="52" t="s">
        <v>5</v>
      </c>
      <c r="M16" s="57"/>
      <c r="N16" s="54"/>
      <c r="O16" s="75"/>
      <c r="P16" s="44"/>
    </row>
    <row r="17" spans="1:16" ht="22.5" customHeight="1" x14ac:dyDescent="0.15">
      <c r="A17" s="22"/>
      <c r="B17" s="55" t="str">
        <f>IF(テーブル141523242537[[#This Row],[列1]]="",
    "",
    TEXT(テーブル141523242537[[#This Row],[列1]],"(aaa)"))</f>
        <v/>
      </c>
      <c r="C17" s="17" t="s">
        <v>22</v>
      </c>
      <c r="D17" s="95" t="s">
        <v>23</v>
      </c>
      <c r="E17" s="18" t="s">
        <v>22</v>
      </c>
      <c r="F17" s="143" t="s">
        <v>36</v>
      </c>
      <c r="G1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48" t="s">
        <v>24</v>
      </c>
      <c r="I1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50" t="s">
        <v>25</v>
      </c>
      <c r="K17" s="51">
        <f>IFERROR((テーブル141523242537[[#This Row],[列5]]+テーブル141523242537[[#This Row],[列7]]/60)*$C$5,"")</f>
        <v>0</v>
      </c>
      <c r="L17" s="52" t="s">
        <v>5</v>
      </c>
      <c r="M17" s="57"/>
      <c r="N17" s="54"/>
      <c r="O17" s="75"/>
      <c r="P17" s="44"/>
    </row>
    <row r="18" spans="1:16" ht="22.5" customHeight="1" x14ac:dyDescent="0.15">
      <c r="A18" s="22"/>
      <c r="B18" s="55" t="str">
        <f>IF(テーブル141523242537[[#This Row],[列1]]="",
    "",
    TEXT(テーブル141523242537[[#This Row],[列1]],"(aaa)"))</f>
        <v/>
      </c>
      <c r="C18" s="17" t="s">
        <v>22</v>
      </c>
      <c r="D18" s="95" t="s">
        <v>23</v>
      </c>
      <c r="E18" s="18" t="s">
        <v>22</v>
      </c>
      <c r="F18" s="143" t="s">
        <v>36</v>
      </c>
      <c r="G1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48" t="s">
        <v>24</v>
      </c>
      <c r="I1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50" t="s">
        <v>25</v>
      </c>
      <c r="K18" s="51">
        <f>IFERROR((テーブル141523242537[[#This Row],[列5]]+テーブル141523242537[[#This Row],[列7]]/60)*$C$5,"")</f>
        <v>0</v>
      </c>
      <c r="L18" s="52" t="s">
        <v>5</v>
      </c>
      <c r="M18" s="57"/>
      <c r="N18" s="54"/>
      <c r="O18" s="75"/>
      <c r="P18" s="44"/>
    </row>
    <row r="19" spans="1:16" ht="22.5" customHeight="1" x14ac:dyDescent="0.15">
      <c r="A19" s="22"/>
      <c r="B19" s="55" t="str">
        <f>IF(テーブル141523242537[[#This Row],[列1]]="",
    "",
    TEXT(テーブル141523242537[[#This Row],[列1]],"(aaa)"))</f>
        <v/>
      </c>
      <c r="C19" s="17" t="s">
        <v>22</v>
      </c>
      <c r="D19" s="95" t="s">
        <v>23</v>
      </c>
      <c r="E19" s="18" t="s">
        <v>22</v>
      </c>
      <c r="F19" s="143" t="s">
        <v>36</v>
      </c>
      <c r="G1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48" t="s">
        <v>24</v>
      </c>
      <c r="I1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50" t="s">
        <v>25</v>
      </c>
      <c r="K19" s="51">
        <f>IFERROR((テーブル141523242537[[#This Row],[列5]]+テーブル141523242537[[#This Row],[列7]]/60)*$C$5,"")</f>
        <v>0</v>
      </c>
      <c r="L19" s="52" t="s">
        <v>5</v>
      </c>
      <c r="M19" s="57"/>
      <c r="N19" s="54"/>
      <c r="O19" s="75"/>
      <c r="P19" s="44"/>
    </row>
    <row r="20" spans="1:16" ht="22.5" customHeight="1" x14ac:dyDescent="0.15">
      <c r="A20" s="22"/>
      <c r="B20" s="55" t="str">
        <f>IF(テーブル141523242537[[#This Row],[列1]]="",
    "",
    TEXT(テーブル141523242537[[#This Row],[列1]],"(aaa)"))</f>
        <v/>
      </c>
      <c r="C20" s="17" t="s">
        <v>22</v>
      </c>
      <c r="D20" s="95" t="s">
        <v>23</v>
      </c>
      <c r="E20" s="18" t="s">
        <v>22</v>
      </c>
      <c r="F20" s="143" t="s">
        <v>36</v>
      </c>
      <c r="G2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48" t="s">
        <v>24</v>
      </c>
      <c r="I2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50" t="s">
        <v>25</v>
      </c>
      <c r="K20" s="51">
        <f>IFERROR((テーブル141523242537[[#This Row],[列5]]+テーブル141523242537[[#This Row],[列7]]/60)*$C$5,"")</f>
        <v>0</v>
      </c>
      <c r="L20" s="52" t="s">
        <v>5</v>
      </c>
      <c r="M20" s="57"/>
      <c r="N20" s="54"/>
      <c r="O20" s="75"/>
      <c r="P20" s="44"/>
    </row>
    <row r="21" spans="1:16" ht="22.5" customHeight="1" x14ac:dyDescent="0.15">
      <c r="A21" s="22"/>
      <c r="B21" s="55" t="str">
        <f>IF(テーブル141523242537[[#This Row],[列1]]="",
    "",
    TEXT(テーブル141523242537[[#This Row],[列1]],"(aaa)"))</f>
        <v/>
      </c>
      <c r="C21" s="17" t="s">
        <v>22</v>
      </c>
      <c r="D21" s="95" t="s">
        <v>23</v>
      </c>
      <c r="E21" s="18" t="s">
        <v>22</v>
      </c>
      <c r="F21" s="143" t="s">
        <v>36</v>
      </c>
      <c r="G2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48" t="s">
        <v>24</v>
      </c>
      <c r="I2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50" t="s">
        <v>25</v>
      </c>
      <c r="K21" s="51">
        <f>IFERROR((テーブル141523242537[[#This Row],[列5]]+テーブル141523242537[[#This Row],[列7]]/60)*$C$5,"")</f>
        <v>0</v>
      </c>
      <c r="L21" s="52" t="s">
        <v>5</v>
      </c>
      <c r="M21" s="57"/>
      <c r="N21" s="54"/>
      <c r="O21" s="75"/>
      <c r="P21" s="44"/>
    </row>
    <row r="22" spans="1:16" ht="22.5" customHeight="1" x14ac:dyDescent="0.15">
      <c r="A22" s="22"/>
      <c r="B22" s="55" t="str">
        <f>IF(テーブル141523242537[[#This Row],[列1]]="",
    "",
    TEXT(テーブル141523242537[[#This Row],[列1]],"(aaa)"))</f>
        <v/>
      </c>
      <c r="C22" s="17" t="s">
        <v>22</v>
      </c>
      <c r="D22" s="95" t="s">
        <v>23</v>
      </c>
      <c r="E22" s="18" t="s">
        <v>22</v>
      </c>
      <c r="F22" s="143" t="s">
        <v>36</v>
      </c>
      <c r="G2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48" t="s">
        <v>24</v>
      </c>
      <c r="I2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50" t="s">
        <v>25</v>
      </c>
      <c r="K22" s="51">
        <f>IFERROR((テーブル141523242537[[#This Row],[列5]]+テーブル141523242537[[#This Row],[列7]]/60)*$C$5,"")</f>
        <v>0</v>
      </c>
      <c r="L22" s="52" t="s">
        <v>5</v>
      </c>
      <c r="M22" s="57"/>
      <c r="N22" s="54"/>
      <c r="O22" s="75"/>
      <c r="P22" s="44"/>
    </row>
    <row r="23" spans="1:16" ht="22.5" customHeight="1" x14ac:dyDescent="0.15">
      <c r="A23" s="22"/>
      <c r="B23" s="55" t="str">
        <f>IF(テーブル141523242537[[#This Row],[列1]]="",
    "",
    TEXT(テーブル141523242537[[#This Row],[列1]],"(aaa)"))</f>
        <v/>
      </c>
      <c r="C23" s="17" t="s">
        <v>22</v>
      </c>
      <c r="D23" s="95" t="s">
        <v>23</v>
      </c>
      <c r="E23" s="18" t="s">
        <v>22</v>
      </c>
      <c r="F23" s="143" t="s">
        <v>36</v>
      </c>
      <c r="G2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48" t="s">
        <v>24</v>
      </c>
      <c r="I2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50" t="s">
        <v>25</v>
      </c>
      <c r="K23" s="51">
        <f>IFERROR((テーブル141523242537[[#This Row],[列5]]+テーブル141523242537[[#This Row],[列7]]/60)*$C$5,"")</f>
        <v>0</v>
      </c>
      <c r="L23" s="52" t="s">
        <v>5</v>
      </c>
      <c r="M23" s="57"/>
      <c r="N23" s="54"/>
      <c r="O23" s="75"/>
      <c r="P23" s="44"/>
    </row>
    <row r="24" spans="1:16" ht="22.5" customHeight="1" x14ac:dyDescent="0.15">
      <c r="A24" s="22"/>
      <c r="B24" s="55" t="str">
        <f>IF(テーブル141523242537[[#This Row],[列1]]="",
    "",
    TEXT(テーブル141523242537[[#This Row],[列1]],"(aaa)"))</f>
        <v/>
      </c>
      <c r="C24" s="17" t="s">
        <v>22</v>
      </c>
      <c r="D24" s="95" t="s">
        <v>23</v>
      </c>
      <c r="E24" s="18" t="s">
        <v>22</v>
      </c>
      <c r="F24" s="143" t="s">
        <v>36</v>
      </c>
      <c r="G2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48" t="s">
        <v>24</v>
      </c>
      <c r="I2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50" t="s">
        <v>25</v>
      </c>
      <c r="K24" s="51">
        <f>IFERROR((テーブル141523242537[[#This Row],[列5]]+テーブル141523242537[[#This Row],[列7]]/60)*$C$5,"")</f>
        <v>0</v>
      </c>
      <c r="L24" s="52" t="s">
        <v>5</v>
      </c>
      <c r="M24" s="53"/>
      <c r="N24" s="54"/>
      <c r="O24" s="75"/>
      <c r="P24" s="44"/>
    </row>
    <row r="25" spans="1:16" ht="22.5" customHeight="1" x14ac:dyDescent="0.15">
      <c r="A25" s="22"/>
      <c r="B25" s="55" t="str">
        <f>IF(テーブル141523242537[[#This Row],[列1]]="",
    "",
    TEXT(テーブル141523242537[[#This Row],[列1]],"(aaa)"))</f>
        <v/>
      </c>
      <c r="C25" s="17" t="s">
        <v>22</v>
      </c>
      <c r="D25" s="95" t="s">
        <v>23</v>
      </c>
      <c r="E25" s="18" t="s">
        <v>22</v>
      </c>
      <c r="F25" s="143" t="s">
        <v>36</v>
      </c>
      <c r="G2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48" t="s">
        <v>24</v>
      </c>
      <c r="I2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50" t="s">
        <v>25</v>
      </c>
      <c r="K25" s="51">
        <f>IFERROR((テーブル141523242537[[#This Row],[列5]]+テーブル141523242537[[#This Row],[列7]]/60)*$C$5,"")</f>
        <v>0</v>
      </c>
      <c r="L25" s="52" t="s">
        <v>5</v>
      </c>
      <c r="M25" s="57"/>
      <c r="N25" s="54"/>
      <c r="O25" s="75"/>
      <c r="P25" s="44"/>
    </row>
    <row r="26" spans="1:16" ht="22.5" customHeight="1" x14ac:dyDescent="0.15">
      <c r="A26" s="22"/>
      <c r="B26" s="55" t="str">
        <f>IF(テーブル141523242537[[#This Row],[列1]]="",
    "",
    TEXT(テーブル141523242537[[#This Row],[列1]],"(aaa)"))</f>
        <v/>
      </c>
      <c r="C26" s="17" t="s">
        <v>22</v>
      </c>
      <c r="D26" s="95" t="s">
        <v>23</v>
      </c>
      <c r="E26" s="18" t="s">
        <v>22</v>
      </c>
      <c r="F26" s="143" t="s">
        <v>36</v>
      </c>
      <c r="G2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48" t="s">
        <v>24</v>
      </c>
      <c r="I2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50" t="s">
        <v>25</v>
      </c>
      <c r="K26" s="51">
        <f>IFERROR((テーブル141523242537[[#This Row],[列5]]+テーブル141523242537[[#This Row],[列7]]/60)*$C$5,"")</f>
        <v>0</v>
      </c>
      <c r="L26" s="52" t="s">
        <v>5</v>
      </c>
      <c r="M26" s="57"/>
      <c r="N26" s="54"/>
      <c r="O26" s="75"/>
      <c r="P26" s="44"/>
    </row>
    <row r="27" spans="1:16" ht="22.5" customHeight="1" x14ac:dyDescent="0.15">
      <c r="A27" s="22"/>
      <c r="B27" s="55" t="str">
        <f>IF(テーブル141523242537[[#This Row],[列1]]="",
    "",
    TEXT(テーブル141523242537[[#This Row],[列1]],"(aaa)"))</f>
        <v/>
      </c>
      <c r="C27" s="17" t="s">
        <v>22</v>
      </c>
      <c r="D27" s="95" t="s">
        <v>23</v>
      </c>
      <c r="E27" s="18" t="s">
        <v>22</v>
      </c>
      <c r="F27" s="143" t="s">
        <v>36</v>
      </c>
      <c r="G2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48" t="s">
        <v>24</v>
      </c>
      <c r="I2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50" t="s">
        <v>25</v>
      </c>
      <c r="K27" s="51">
        <f>IFERROR((テーブル141523242537[[#This Row],[列5]]+テーブル141523242537[[#This Row],[列7]]/60)*$C$5,"")</f>
        <v>0</v>
      </c>
      <c r="L27" s="52" t="s">
        <v>5</v>
      </c>
      <c r="M27" s="57"/>
      <c r="N27" s="54"/>
      <c r="O27" s="75"/>
      <c r="P27" s="44"/>
    </row>
    <row r="28" spans="1:16" ht="22.5" customHeight="1" x14ac:dyDescent="0.15">
      <c r="A28" s="22"/>
      <c r="B28" s="55" t="str">
        <f>IF(テーブル141523242537[[#This Row],[列1]]="",
    "",
    TEXT(テーブル141523242537[[#This Row],[列1]],"(aaa)"))</f>
        <v/>
      </c>
      <c r="C28" s="17" t="s">
        <v>22</v>
      </c>
      <c r="D28" s="95" t="s">
        <v>23</v>
      </c>
      <c r="E28" s="18" t="s">
        <v>22</v>
      </c>
      <c r="F28" s="143" t="s">
        <v>36</v>
      </c>
      <c r="G2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48" t="s">
        <v>24</v>
      </c>
      <c r="I2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50" t="s">
        <v>25</v>
      </c>
      <c r="K28" s="51">
        <f>IFERROR((テーブル141523242537[[#This Row],[列5]]+テーブル141523242537[[#This Row],[列7]]/60)*$C$5,"")</f>
        <v>0</v>
      </c>
      <c r="L28" s="52" t="s">
        <v>5</v>
      </c>
      <c r="M28" s="57"/>
      <c r="N28" s="54"/>
      <c r="O28" s="75"/>
      <c r="P28" s="44"/>
    </row>
    <row r="29" spans="1:16" ht="22.5" customHeight="1" x14ac:dyDescent="0.15">
      <c r="A29" s="22"/>
      <c r="B29" s="55" t="str">
        <f>IF(テーブル141523242537[[#This Row],[列1]]="",
    "",
    TEXT(テーブル141523242537[[#This Row],[列1]],"(aaa)"))</f>
        <v/>
      </c>
      <c r="C29" s="17" t="s">
        <v>22</v>
      </c>
      <c r="D29" s="95" t="s">
        <v>23</v>
      </c>
      <c r="E29" s="18" t="s">
        <v>22</v>
      </c>
      <c r="F29" s="143" t="s">
        <v>36</v>
      </c>
      <c r="G2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48" t="s">
        <v>24</v>
      </c>
      <c r="I2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50" t="s">
        <v>25</v>
      </c>
      <c r="K29" s="51">
        <f>IFERROR((テーブル141523242537[[#This Row],[列5]]+テーブル141523242537[[#This Row],[列7]]/60)*$C$5,"")</f>
        <v>0</v>
      </c>
      <c r="L29" s="52" t="s">
        <v>5</v>
      </c>
      <c r="M29" s="57"/>
      <c r="N29" s="54"/>
      <c r="O29" s="75"/>
      <c r="P29" s="44"/>
    </row>
    <row r="30" spans="1:16" ht="22.5" customHeight="1" thickBot="1" x14ac:dyDescent="0.2">
      <c r="A30" s="23"/>
      <c r="B30" s="58" t="str">
        <f>IF(テーブル141523242537[[#This Row],[列1]]="",
    "",
    TEXT(テーブル141523242537[[#This Row],[列1]],"(aaa)"))</f>
        <v/>
      </c>
      <c r="C30" s="19" t="s">
        <v>22</v>
      </c>
      <c r="D30" s="59" t="s">
        <v>23</v>
      </c>
      <c r="E30" s="144" t="s">
        <v>22</v>
      </c>
      <c r="F30" s="20" t="s">
        <v>36</v>
      </c>
      <c r="G30" s="60">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61" t="s">
        <v>24</v>
      </c>
      <c r="I30" s="62"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63" t="s">
        <v>25</v>
      </c>
      <c r="K30" s="64">
        <f>IFERROR((テーブル141523242537[[#This Row],[列5]]+テーブル141523242537[[#This Row],[列7]]/60)*$C$5,"")</f>
        <v>0</v>
      </c>
      <c r="L30" s="65" t="s">
        <v>5</v>
      </c>
      <c r="M30" s="66"/>
      <c r="N30" s="67"/>
      <c r="O30" s="75"/>
      <c r="P30" s="44"/>
    </row>
    <row r="31" spans="1:16" ht="22.5" customHeight="1" thickBot="1" x14ac:dyDescent="0.2">
      <c r="A31" s="184" t="s">
        <v>30</v>
      </c>
      <c r="B31" s="185"/>
      <c r="C31" s="186"/>
      <c r="D31" s="187"/>
      <c r="E31" s="188"/>
      <c r="F31" s="93"/>
      <c r="G31" s="189">
        <f>SUM(テーブル141523242537[[#All],[列5]])+SUM(テーブル141523242537[[#All],[列7]])/60</f>
        <v>0</v>
      </c>
      <c r="H31" s="190"/>
      <c r="I31" s="191" t="s">
        <v>26</v>
      </c>
      <c r="J31" s="192"/>
      <c r="K31" s="68">
        <f>SUM(テーブル141523242537[[#All],[列9]])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⑩年月支払分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IF(テーブル141523242536[[#This Row],[列1]]="",
    "",
    TEXT(テーブル141523242536[[#This Row],[列1]],"(aaa)"))</f>
        <v/>
      </c>
      <c r="C8" s="15" t="s">
        <v>36</v>
      </c>
      <c r="D8" s="35" t="s">
        <v>15</v>
      </c>
      <c r="E8" s="16" t="s">
        <v>36</v>
      </c>
      <c r="F8" s="142" t="s">
        <v>36</v>
      </c>
      <c r="G8" s="36">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37" t="s">
        <v>24</v>
      </c>
      <c r="I8" s="38"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39" t="s">
        <v>25</v>
      </c>
      <c r="K8" s="40">
        <f>IFERROR((テーブル141523242536[[#This Row],[列5]]+テーブル141523242536[[#This Row],[列7]]/60)*$C$5,"")</f>
        <v>0</v>
      </c>
      <c r="L8" s="41" t="s">
        <v>5</v>
      </c>
      <c r="M8" s="42"/>
      <c r="N8" s="43"/>
      <c r="O8" s="75"/>
      <c r="P8" s="44"/>
    </row>
    <row r="9" spans="1:16" ht="22.5" customHeight="1" x14ac:dyDescent="0.15">
      <c r="A9" s="22"/>
      <c r="B9" s="45" t="str">
        <f>IF(テーブル141523242536[[#This Row],[列1]]="",
    "",
    TEXT(テーブル141523242536[[#This Row],[列1]],"(aaa)"))</f>
        <v/>
      </c>
      <c r="C9" s="17" t="s">
        <v>36</v>
      </c>
      <c r="D9" s="95" t="s">
        <v>15</v>
      </c>
      <c r="E9" s="18" t="s">
        <v>36</v>
      </c>
      <c r="F9" s="143" t="s">
        <v>36</v>
      </c>
      <c r="G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48" t="s">
        <v>24</v>
      </c>
      <c r="I9" s="49"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50" t="s">
        <v>25</v>
      </c>
      <c r="K9" s="51">
        <f>IFERROR((テーブル141523242536[[#This Row],[列5]]+テーブル141523242536[[#This Row],[列7]]/60)*$C$5,"")</f>
        <v>0</v>
      </c>
      <c r="L9" s="52" t="s">
        <v>5</v>
      </c>
      <c r="M9" s="53"/>
      <c r="N9" s="54"/>
      <c r="O9" s="75"/>
      <c r="P9" s="44"/>
    </row>
    <row r="10" spans="1:16" ht="22.5" customHeight="1" x14ac:dyDescent="0.15">
      <c r="A10" s="22"/>
      <c r="B10" s="55" t="str">
        <f>IF(テーブル141523242536[[#This Row],[列1]]="",
    "",
    TEXT(テーブル141523242536[[#This Row],[列1]],"(aaa)"))</f>
        <v/>
      </c>
      <c r="C10" s="17" t="s">
        <v>36</v>
      </c>
      <c r="D10" s="95" t="s">
        <v>15</v>
      </c>
      <c r="E10" s="18" t="s">
        <v>36</v>
      </c>
      <c r="F10" s="143" t="s">
        <v>36</v>
      </c>
      <c r="G1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48" t="s">
        <v>24</v>
      </c>
      <c r="I1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50" t="s">
        <v>25</v>
      </c>
      <c r="K10" s="51">
        <f>IFERROR((テーブル141523242536[[#This Row],[列5]]+テーブル141523242536[[#This Row],[列7]]/60)*$C$5,"")</f>
        <v>0</v>
      </c>
      <c r="L10" s="52" t="s">
        <v>5</v>
      </c>
      <c r="M10" s="57"/>
      <c r="N10" s="54"/>
      <c r="O10" s="75"/>
      <c r="P10" s="44"/>
    </row>
    <row r="11" spans="1:16" ht="22.5" customHeight="1" x14ac:dyDescent="0.15">
      <c r="A11" s="22"/>
      <c r="B11" s="55" t="str">
        <f>IF(テーブル141523242536[[#This Row],[列1]]="",
    "",
    TEXT(テーブル141523242536[[#This Row],[列1]],"(aaa)"))</f>
        <v/>
      </c>
      <c r="C11" s="17" t="s">
        <v>22</v>
      </c>
      <c r="D11" s="95" t="s">
        <v>23</v>
      </c>
      <c r="E11" s="18" t="s">
        <v>22</v>
      </c>
      <c r="F11" s="143" t="s">
        <v>36</v>
      </c>
      <c r="G1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48" t="s">
        <v>24</v>
      </c>
      <c r="I1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50" t="s">
        <v>25</v>
      </c>
      <c r="K11" s="51">
        <f>IFERROR((テーブル141523242536[[#This Row],[列5]]+テーブル141523242536[[#This Row],[列7]]/60)*$C$5,"")</f>
        <v>0</v>
      </c>
      <c r="L11" s="52" t="s">
        <v>5</v>
      </c>
      <c r="M11" s="57"/>
      <c r="N11" s="54"/>
      <c r="O11" s="75"/>
      <c r="P11" s="44"/>
    </row>
    <row r="12" spans="1:16" ht="22.5" customHeight="1" x14ac:dyDescent="0.15">
      <c r="A12" s="22"/>
      <c r="B12" s="55" t="str">
        <f>IF(テーブル141523242536[[#This Row],[列1]]="",
    "",
    TEXT(テーブル141523242536[[#This Row],[列1]],"(aaa)"))</f>
        <v/>
      </c>
      <c r="C12" s="17" t="s">
        <v>22</v>
      </c>
      <c r="D12" s="95" t="s">
        <v>23</v>
      </c>
      <c r="E12" s="18" t="s">
        <v>22</v>
      </c>
      <c r="F12" s="143" t="s">
        <v>36</v>
      </c>
      <c r="G1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48" t="s">
        <v>24</v>
      </c>
      <c r="I1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50" t="s">
        <v>25</v>
      </c>
      <c r="K12" s="51">
        <f>IFERROR((テーブル141523242536[[#This Row],[列5]]+テーブル141523242536[[#This Row],[列7]]/60)*$C$5,"")</f>
        <v>0</v>
      </c>
      <c r="L12" s="52" t="s">
        <v>5</v>
      </c>
      <c r="M12" s="57"/>
      <c r="N12" s="54"/>
      <c r="O12" s="75"/>
      <c r="P12" s="44"/>
    </row>
    <row r="13" spans="1:16" ht="22.5" customHeight="1" x14ac:dyDescent="0.15">
      <c r="A13" s="22"/>
      <c r="B13" s="55" t="str">
        <f>IF(テーブル141523242536[[#This Row],[列1]]="",
    "",
    TEXT(テーブル141523242536[[#This Row],[列1]],"(aaa)"))</f>
        <v/>
      </c>
      <c r="C13" s="17" t="s">
        <v>22</v>
      </c>
      <c r="D13" s="95" t="s">
        <v>23</v>
      </c>
      <c r="E13" s="18" t="s">
        <v>22</v>
      </c>
      <c r="F13" s="143" t="s">
        <v>36</v>
      </c>
      <c r="G1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48" t="s">
        <v>24</v>
      </c>
      <c r="I1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50" t="s">
        <v>25</v>
      </c>
      <c r="K13" s="51">
        <f>IFERROR((テーブル141523242536[[#This Row],[列5]]+テーブル141523242536[[#This Row],[列7]]/60)*$C$5,"")</f>
        <v>0</v>
      </c>
      <c r="L13" s="52" t="s">
        <v>5</v>
      </c>
      <c r="M13" s="57"/>
      <c r="N13" s="54"/>
      <c r="O13" s="75"/>
      <c r="P13" s="44"/>
    </row>
    <row r="14" spans="1:16" ht="22.5" customHeight="1" x14ac:dyDescent="0.15">
      <c r="A14" s="22"/>
      <c r="B14" s="55" t="str">
        <f>IF(テーブル141523242536[[#This Row],[列1]]="",
    "",
    TEXT(テーブル141523242536[[#This Row],[列1]],"(aaa)"))</f>
        <v/>
      </c>
      <c r="C14" s="17" t="s">
        <v>22</v>
      </c>
      <c r="D14" s="95" t="s">
        <v>23</v>
      </c>
      <c r="E14" s="18" t="s">
        <v>22</v>
      </c>
      <c r="F14" s="143" t="s">
        <v>36</v>
      </c>
      <c r="G1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48" t="s">
        <v>24</v>
      </c>
      <c r="I1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50" t="s">
        <v>25</v>
      </c>
      <c r="K14" s="51">
        <f>IFERROR((テーブル141523242536[[#This Row],[列5]]+テーブル141523242536[[#This Row],[列7]]/60)*$C$5,"")</f>
        <v>0</v>
      </c>
      <c r="L14" s="52" t="s">
        <v>5</v>
      </c>
      <c r="M14" s="57"/>
      <c r="N14" s="54"/>
      <c r="O14" s="75"/>
      <c r="P14" s="44"/>
    </row>
    <row r="15" spans="1:16" ht="22.5" customHeight="1" x14ac:dyDescent="0.15">
      <c r="A15" s="22"/>
      <c r="B15" s="55" t="str">
        <f>IF(テーブル141523242536[[#This Row],[列1]]="",
    "",
    TEXT(テーブル141523242536[[#This Row],[列1]],"(aaa)"))</f>
        <v/>
      </c>
      <c r="C15" s="17" t="s">
        <v>22</v>
      </c>
      <c r="D15" s="95" t="s">
        <v>23</v>
      </c>
      <c r="E15" s="18" t="s">
        <v>22</v>
      </c>
      <c r="F15" s="143" t="s">
        <v>36</v>
      </c>
      <c r="G1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48" t="s">
        <v>24</v>
      </c>
      <c r="I1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50" t="s">
        <v>25</v>
      </c>
      <c r="K15" s="51">
        <f>IFERROR((テーブル141523242536[[#This Row],[列5]]+テーブル141523242536[[#This Row],[列7]]/60)*$C$5,"")</f>
        <v>0</v>
      </c>
      <c r="L15" s="52" t="s">
        <v>5</v>
      </c>
      <c r="M15" s="57"/>
      <c r="N15" s="54"/>
      <c r="O15" s="75"/>
      <c r="P15" s="44"/>
    </row>
    <row r="16" spans="1:16" ht="22.5" customHeight="1" x14ac:dyDescent="0.15">
      <c r="A16" s="22"/>
      <c r="B16" s="55" t="str">
        <f>IF(テーブル141523242536[[#This Row],[列1]]="",
    "",
    TEXT(テーブル141523242536[[#This Row],[列1]],"(aaa)"))</f>
        <v/>
      </c>
      <c r="C16" s="17" t="s">
        <v>22</v>
      </c>
      <c r="D16" s="95" t="s">
        <v>23</v>
      </c>
      <c r="E16" s="18" t="s">
        <v>22</v>
      </c>
      <c r="F16" s="143" t="s">
        <v>36</v>
      </c>
      <c r="G1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48" t="s">
        <v>24</v>
      </c>
      <c r="I1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50" t="s">
        <v>25</v>
      </c>
      <c r="K16" s="51">
        <f>IFERROR((テーブル141523242536[[#This Row],[列5]]+テーブル141523242536[[#This Row],[列7]]/60)*$C$5,"")</f>
        <v>0</v>
      </c>
      <c r="L16" s="52" t="s">
        <v>5</v>
      </c>
      <c r="M16" s="57"/>
      <c r="N16" s="54"/>
      <c r="O16" s="75"/>
      <c r="P16" s="44"/>
    </row>
    <row r="17" spans="1:16" ht="22.5" customHeight="1" x14ac:dyDescent="0.15">
      <c r="A17" s="22"/>
      <c r="B17" s="55" t="str">
        <f>IF(テーブル141523242536[[#This Row],[列1]]="",
    "",
    TEXT(テーブル141523242536[[#This Row],[列1]],"(aaa)"))</f>
        <v/>
      </c>
      <c r="C17" s="17" t="s">
        <v>22</v>
      </c>
      <c r="D17" s="95" t="s">
        <v>23</v>
      </c>
      <c r="E17" s="18" t="s">
        <v>22</v>
      </c>
      <c r="F17" s="143" t="s">
        <v>36</v>
      </c>
      <c r="G1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48" t="s">
        <v>24</v>
      </c>
      <c r="I1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50" t="s">
        <v>25</v>
      </c>
      <c r="K17" s="51">
        <f>IFERROR((テーブル141523242536[[#This Row],[列5]]+テーブル141523242536[[#This Row],[列7]]/60)*$C$5,"")</f>
        <v>0</v>
      </c>
      <c r="L17" s="52" t="s">
        <v>5</v>
      </c>
      <c r="M17" s="57"/>
      <c r="N17" s="54"/>
      <c r="O17" s="75"/>
      <c r="P17" s="44"/>
    </row>
    <row r="18" spans="1:16" ht="22.5" customHeight="1" x14ac:dyDescent="0.15">
      <c r="A18" s="22"/>
      <c r="B18" s="55" t="str">
        <f>IF(テーブル141523242536[[#This Row],[列1]]="",
    "",
    TEXT(テーブル141523242536[[#This Row],[列1]],"(aaa)"))</f>
        <v/>
      </c>
      <c r="C18" s="17" t="s">
        <v>22</v>
      </c>
      <c r="D18" s="95" t="s">
        <v>23</v>
      </c>
      <c r="E18" s="18" t="s">
        <v>22</v>
      </c>
      <c r="F18" s="143" t="s">
        <v>36</v>
      </c>
      <c r="G1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48" t="s">
        <v>24</v>
      </c>
      <c r="I1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50" t="s">
        <v>25</v>
      </c>
      <c r="K18" s="51">
        <f>IFERROR((テーブル141523242536[[#This Row],[列5]]+テーブル141523242536[[#This Row],[列7]]/60)*$C$5,"")</f>
        <v>0</v>
      </c>
      <c r="L18" s="52" t="s">
        <v>5</v>
      </c>
      <c r="M18" s="57"/>
      <c r="N18" s="54"/>
      <c r="O18" s="75"/>
      <c r="P18" s="44"/>
    </row>
    <row r="19" spans="1:16" ht="22.5" customHeight="1" x14ac:dyDescent="0.15">
      <c r="A19" s="22"/>
      <c r="B19" s="55" t="str">
        <f>IF(テーブル141523242536[[#This Row],[列1]]="",
    "",
    TEXT(テーブル141523242536[[#This Row],[列1]],"(aaa)"))</f>
        <v/>
      </c>
      <c r="C19" s="17" t="s">
        <v>22</v>
      </c>
      <c r="D19" s="95" t="s">
        <v>23</v>
      </c>
      <c r="E19" s="18" t="s">
        <v>22</v>
      </c>
      <c r="F19" s="143" t="s">
        <v>36</v>
      </c>
      <c r="G1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48" t="s">
        <v>24</v>
      </c>
      <c r="I1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50" t="s">
        <v>25</v>
      </c>
      <c r="K19" s="51">
        <f>IFERROR((テーブル141523242536[[#This Row],[列5]]+テーブル141523242536[[#This Row],[列7]]/60)*$C$5,"")</f>
        <v>0</v>
      </c>
      <c r="L19" s="52" t="s">
        <v>5</v>
      </c>
      <c r="M19" s="57"/>
      <c r="N19" s="54"/>
      <c r="O19" s="75"/>
      <c r="P19" s="44"/>
    </row>
    <row r="20" spans="1:16" ht="22.5" customHeight="1" x14ac:dyDescent="0.15">
      <c r="A20" s="22"/>
      <c r="B20" s="55" t="str">
        <f>IF(テーブル141523242536[[#This Row],[列1]]="",
    "",
    TEXT(テーブル141523242536[[#This Row],[列1]],"(aaa)"))</f>
        <v/>
      </c>
      <c r="C20" s="17" t="s">
        <v>22</v>
      </c>
      <c r="D20" s="95" t="s">
        <v>23</v>
      </c>
      <c r="E20" s="18" t="s">
        <v>22</v>
      </c>
      <c r="F20" s="143" t="s">
        <v>36</v>
      </c>
      <c r="G2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48" t="s">
        <v>24</v>
      </c>
      <c r="I2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50" t="s">
        <v>25</v>
      </c>
      <c r="K20" s="51">
        <f>IFERROR((テーブル141523242536[[#This Row],[列5]]+テーブル141523242536[[#This Row],[列7]]/60)*$C$5,"")</f>
        <v>0</v>
      </c>
      <c r="L20" s="52" t="s">
        <v>5</v>
      </c>
      <c r="M20" s="57"/>
      <c r="N20" s="54"/>
      <c r="O20" s="75"/>
      <c r="P20" s="44"/>
    </row>
    <row r="21" spans="1:16" ht="22.5" customHeight="1" x14ac:dyDescent="0.15">
      <c r="A21" s="22"/>
      <c r="B21" s="55" t="str">
        <f>IF(テーブル141523242536[[#This Row],[列1]]="",
    "",
    TEXT(テーブル141523242536[[#This Row],[列1]],"(aaa)"))</f>
        <v/>
      </c>
      <c r="C21" s="17" t="s">
        <v>22</v>
      </c>
      <c r="D21" s="95" t="s">
        <v>23</v>
      </c>
      <c r="E21" s="18" t="s">
        <v>22</v>
      </c>
      <c r="F21" s="143" t="s">
        <v>36</v>
      </c>
      <c r="G2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48" t="s">
        <v>24</v>
      </c>
      <c r="I2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50" t="s">
        <v>25</v>
      </c>
      <c r="K21" s="51">
        <f>IFERROR((テーブル141523242536[[#This Row],[列5]]+テーブル141523242536[[#This Row],[列7]]/60)*$C$5,"")</f>
        <v>0</v>
      </c>
      <c r="L21" s="52" t="s">
        <v>5</v>
      </c>
      <c r="M21" s="57"/>
      <c r="N21" s="54"/>
      <c r="O21" s="75"/>
      <c r="P21" s="44"/>
    </row>
    <row r="22" spans="1:16" ht="22.5" customHeight="1" x14ac:dyDescent="0.15">
      <c r="A22" s="22"/>
      <c r="B22" s="55" t="str">
        <f>IF(テーブル141523242536[[#This Row],[列1]]="",
    "",
    TEXT(テーブル141523242536[[#This Row],[列1]],"(aaa)"))</f>
        <v/>
      </c>
      <c r="C22" s="17" t="s">
        <v>22</v>
      </c>
      <c r="D22" s="95" t="s">
        <v>23</v>
      </c>
      <c r="E22" s="18" t="s">
        <v>22</v>
      </c>
      <c r="F22" s="143" t="s">
        <v>36</v>
      </c>
      <c r="G2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48" t="s">
        <v>24</v>
      </c>
      <c r="I2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50" t="s">
        <v>25</v>
      </c>
      <c r="K22" s="51">
        <f>IFERROR((テーブル141523242536[[#This Row],[列5]]+テーブル141523242536[[#This Row],[列7]]/60)*$C$5,"")</f>
        <v>0</v>
      </c>
      <c r="L22" s="52" t="s">
        <v>5</v>
      </c>
      <c r="M22" s="57"/>
      <c r="N22" s="54"/>
      <c r="O22" s="75"/>
      <c r="P22" s="44"/>
    </row>
    <row r="23" spans="1:16" ht="22.5" customHeight="1" x14ac:dyDescent="0.15">
      <c r="A23" s="22"/>
      <c r="B23" s="55" t="str">
        <f>IF(テーブル141523242536[[#This Row],[列1]]="",
    "",
    TEXT(テーブル141523242536[[#This Row],[列1]],"(aaa)"))</f>
        <v/>
      </c>
      <c r="C23" s="17" t="s">
        <v>22</v>
      </c>
      <c r="D23" s="95" t="s">
        <v>23</v>
      </c>
      <c r="E23" s="18" t="s">
        <v>22</v>
      </c>
      <c r="F23" s="143" t="s">
        <v>36</v>
      </c>
      <c r="G2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48" t="s">
        <v>24</v>
      </c>
      <c r="I2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50" t="s">
        <v>25</v>
      </c>
      <c r="K23" s="51">
        <f>IFERROR((テーブル141523242536[[#This Row],[列5]]+テーブル141523242536[[#This Row],[列7]]/60)*$C$5,"")</f>
        <v>0</v>
      </c>
      <c r="L23" s="52" t="s">
        <v>5</v>
      </c>
      <c r="M23" s="57"/>
      <c r="N23" s="54"/>
      <c r="O23" s="75"/>
      <c r="P23" s="44"/>
    </row>
    <row r="24" spans="1:16" ht="22.5" customHeight="1" x14ac:dyDescent="0.15">
      <c r="A24" s="22"/>
      <c r="B24" s="55" t="str">
        <f>IF(テーブル141523242536[[#This Row],[列1]]="",
    "",
    TEXT(テーブル141523242536[[#This Row],[列1]],"(aaa)"))</f>
        <v/>
      </c>
      <c r="C24" s="17" t="s">
        <v>22</v>
      </c>
      <c r="D24" s="95" t="s">
        <v>23</v>
      </c>
      <c r="E24" s="18" t="s">
        <v>22</v>
      </c>
      <c r="F24" s="143" t="s">
        <v>36</v>
      </c>
      <c r="G2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48" t="s">
        <v>24</v>
      </c>
      <c r="I2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50" t="s">
        <v>25</v>
      </c>
      <c r="K24" s="51">
        <f>IFERROR((テーブル141523242536[[#This Row],[列5]]+テーブル141523242536[[#This Row],[列7]]/60)*$C$5,"")</f>
        <v>0</v>
      </c>
      <c r="L24" s="52" t="s">
        <v>5</v>
      </c>
      <c r="M24" s="53"/>
      <c r="N24" s="54"/>
      <c r="O24" s="75"/>
      <c r="P24" s="44"/>
    </row>
    <row r="25" spans="1:16" ht="22.5" customHeight="1" x14ac:dyDescent="0.15">
      <c r="A25" s="22"/>
      <c r="B25" s="55" t="str">
        <f>IF(テーブル141523242536[[#This Row],[列1]]="",
    "",
    TEXT(テーブル141523242536[[#This Row],[列1]],"(aaa)"))</f>
        <v/>
      </c>
      <c r="C25" s="17" t="s">
        <v>22</v>
      </c>
      <c r="D25" s="95" t="s">
        <v>23</v>
      </c>
      <c r="E25" s="18" t="s">
        <v>22</v>
      </c>
      <c r="F25" s="143" t="s">
        <v>36</v>
      </c>
      <c r="G2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48" t="s">
        <v>24</v>
      </c>
      <c r="I2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50" t="s">
        <v>25</v>
      </c>
      <c r="K25" s="51">
        <f>IFERROR((テーブル141523242536[[#This Row],[列5]]+テーブル141523242536[[#This Row],[列7]]/60)*$C$5,"")</f>
        <v>0</v>
      </c>
      <c r="L25" s="52" t="s">
        <v>5</v>
      </c>
      <c r="M25" s="57"/>
      <c r="N25" s="54"/>
      <c r="O25" s="75"/>
      <c r="P25" s="44"/>
    </row>
    <row r="26" spans="1:16" ht="22.5" customHeight="1" x14ac:dyDescent="0.15">
      <c r="A26" s="22"/>
      <c r="B26" s="55" t="str">
        <f>IF(テーブル141523242536[[#This Row],[列1]]="",
    "",
    TEXT(テーブル141523242536[[#This Row],[列1]],"(aaa)"))</f>
        <v/>
      </c>
      <c r="C26" s="17" t="s">
        <v>22</v>
      </c>
      <c r="D26" s="95" t="s">
        <v>23</v>
      </c>
      <c r="E26" s="18" t="s">
        <v>22</v>
      </c>
      <c r="F26" s="143" t="s">
        <v>36</v>
      </c>
      <c r="G2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48" t="s">
        <v>24</v>
      </c>
      <c r="I2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50" t="s">
        <v>25</v>
      </c>
      <c r="K26" s="51">
        <f>IFERROR((テーブル141523242536[[#This Row],[列5]]+テーブル141523242536[[#This Row],[列7]]/60)*$C$5,"")</f>
        <v>0</v>
      </c>
      <c r="L26" s="52" t="s">
        <v>5</v>
      </c>
      <c r="M26" s="57"/>
      <c r="N26" s="54"/>
      <c r="O26" s="75"/>
      <c r="P26" s="44"/>
    </row>
    <row r="27" spans="1:16" ht="22.5" customHeight="1" x14ac:dyDescent="0.15">
      <c r="A27" s="22"/>
      <c r="B27" s="55" t="str">
        <f>IF(テーブル141523242536[[#This Row],[列1]]="",
    "",
    TEXT(テーブル141523242536[[#This Row],[列1]],"(aaa)"))</f>
        <v/>
      </c>
      <c r="C27" s="17" t="s">
        <v>22</v>
      </c>
      <c r="D27" s="95" t="s">
        <v>23</v>
      </c>
      <c r="E27" s="18" t="s">
        <v>22</v>
      </c>
      <c r="F27" s="143" t="s">
        <v>36</v>
      </c>
      <c r="G2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48" t="s">
        <v>24</v>
      </c>
      <c r="I2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50" t="s">
        <v>25</v>
      </c>
      <c r="K27" s="51">
        <f>IFERROR((テーブル141523242536[[#This Row],[列5]]+テーブル141523242536[[#This Row],[列7]]/60)*$C$5,"")</f>
        <v>0</v>
      </c>
      <c r="L27" s="52" t="s">
        <v>5</v>
      </c>
      <c r="M27" s="57"/>
      <c r="N27" s="54"/>
      <c r="O27" s="75"/>
      <c r="P27" s="44"/>
    </row>
    <row r="28" spans="1:16" ht="22.5" customHeight="1" x14ac:dyDescent="0.15">
      <c r="A28" s="22"/>
      <c r="B28" s="55" t="str">
        <f>IF(テーブル141523242536[[#This Row],[列1]]="",
    "",
    TEXT(テーブル141523242536[[#This Row],[列1]],"(aaa)"))</f>
        <v/>
      </c>
      <c r="C28" s="17" t="s">
        <v>22</v>
      </c>
      <c r="D28" s="95" t="s">
        <v>23</v>
      </c>
      <c r="E28" s="18" t="s">
        <v>22</v>
      </c>
      <c r="F28" s="143" t="s">
        <v>36</v>
      </c>
      <c r="G2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48" t="s">
        <v>24</v>
      </c>
      <c r="I2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50" t="s">
        <v>25</v>
      </c>
      <c r="K28" s="51">
        <f>IFERROR((テーブル141523242536[[#This Row],[列5]]+テーブル141523242536[[#This Row],[列7]]/60)*$C$5,"")</f>
        <v>0</v>
      </c>
      <c r="L28" s="52" t="s">
        <v>5</v>
      </c>
      <c r="M28" s="57"/>
      <c r="N28" s="54"/>
      <c r="O28" s="75"/>
      <c r="P28" s="44"/>
    </row>
    <row r="29" spans="1:16" ht="22.5" customHeight="1" x14ac:dyDescent="0.15">
      <c r="A29" s="22"/>
      <c r="B29" s="55" t="str">
        <f>IF(テーブル141523242536[[#This Row],[列1]]="",
    "",
    TEXT(テーブル141523242536[[#This Row],[列1]],"(aaa)"))</f>
        <v/>
      </c>
      <c r="C29" s="17" t="s">
        <v>22</v>
      </c>
      <c r="D29" s="95" t="s">
        <v>23</v>
      </c>
      <c r="E29" s="18" t="s">
        <v>22</v>
      </c>
      <c r="F29" s="143" t="s">
        <v>36</v>
      </c>
      <c r="G2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48" t="s">
        <v>24</v>
      </c>
      <c r="I2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50" t="s">
        <v>25</v>
      </c>
      <c r="K29" s="51">
        <f>IFERROR((テーブル141523242536[[#This Row],[列5]]+テーブル141523242536[[#This Row],[列7]]/60)*$C$5,"")</f>
        <v>0</v>
      </c>
      <c r="L29" s="52" t="s">
        <v>5</v>
      </c>
      <c r="M29" s="57"/>
      <c r="N29" s="54"/>
      <c r="O29" s="75"/>
      <c r="P29" s="44"/>
    </row>
    <row r="30" spans="1:16" ht="22.5" customHeight="1" thickBot="1" x14ac:dyDescent="0.2">
      <c r="A30" s="23"/>
      <c r="B30" s="58" t="str">
        <f>IF(テーブル141523242536[[#This Row],[列1]]="",
    "",
    TEXT(テーブル141523242536[[#This Row],[列1]],"(aaa)"))</f>
        <v/>
      </c>
      <c r="C30" s="19" t="s">
        <v>22</v>
      </c>
      <c r="D30" s="59" t="s">
        <v>23</v>
      </c>
      <c r="E30" s="144" t="s">
        <v>22</v>
      </c>
      <c r="F30" s="20" t="s">
        <v>36</v>
      </c>
      <c r="G30" s="60">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61" t="s">
        <v>24</v>
      </c>
      <c r="I30" s="62"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63" t="s">
        <v>25</v>
      </c>
      <c r="K30" s="64">
        <f>IFERROR((テーブル141523242536[[#This Row],[列5]]+テーブル141523242536[[#This Row],[列7]]/60)*$C$5,"")</f>
        <v>0</v>
      </c>
      <c r="L30" s="65" t="s">
        <v>5</v>
      </c>
      <c r="M30" s="66"/>
      <c r="N30" s="67"/>
      <c r="O30" s="75"/>
      <c r="P30" s="44"/>
    </row>
    <row r="31" spans="1:16" ht="22.5" customHeight="1" thickBot="1" x14ac:dyDescent="0.2">
      <c r="A31" s="184" t="s">
        <v>30</v>
      </c>
      <c r="B31" s="185"/>
      <c r="C31" s="186"/>
      <c r="D31" s="187"/>
      <c r="E31" s="188"/>
      <c r="F31" s="93"/>
      <c r="G31" s="189">
        <f>SUM(テーブル141523242536[[#All],[列5]])+SUM(テーブル141523242536[[#All],[列7]])/60</f>
        <v>0</v>
      </c>
      <c r="H31" s="190"/>
      <c r="I31" s="191" t="s">
        <v>26</v>
      </c>
      <c r="J31" s="192"/>
      <c r="K31" s="68">
        <f>SUM(テーブル141523242536[[#All],[列9]])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⑪年月支払分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IF(テーブル141523242535[[#This Row],[列1]]="",
    "",
    TEXT(テーブル141523242535[[#This Row],[列1]],"(aaa)"))</f>
        <v/>
      </c>
      <c r="C8" s="15" t="s">
        <v>36</v>
      </c>
      <c r="D8" s="35" t="s">
        <v>15</v>
      </c>
      <c r="E8" s="16" t="s">
        <v>36</v>
      </c>
      <c r="F8" s="142" t="s">
        <v>36</v>
      </c>
      <c r="G8" s="36">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37" t="s">
        <v>24</v>
      </c>
      <c r="I8" s="38"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39" t="s">
        <v>25</v>
      </c>
      <c r="K8" s="40">
        <f>IFERROR((テーブル141523242535[[#This Row],[列5]]+テーブル141523242535[[#This Row],[列7]]/60)*$C$5,"")</f>
        <v>0</v>
      </c>
      <c r="L8" s="41" t="s">
        <v>5</v>
      </c>
      <c r="M8" s="42"/>
      <c r="N8" s="43"/>
      <c r="O8" s="75"/>
      <c r="P8" s="44"/>
    </row>
    <row r="9" spans="1:16" ht="22.5" customHeight="1" x14ac:dyDescent="0.15">
      <c r="A9" s="22"/>
      <c r="B9" s="45" t="str">
        <f>IF(テーブル141523242535[[#This Row],[列1]]="",
    "",
    TEXT(テーブル141523242535[[#This Row],[列1]],"(aaa)"))</f>
        <v/>
      </c>
      <c r="C9" s="17" t="s">
        <v>36</v>
      </c>
      <c r="D9" s="95" t="s">
        <v>15</v>
      </c>
      <c r="E9" s="18" t="s">
        <v>36</v>
      </c>
      <c r="F9" s="143" t="s">
        <v>36</v>
      </c>
      <c r="G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48" t="s">
        <v>24</v>
      </c>
      <c r="I9" s="49"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50" t="s">
        <v>25</v>
      </c>
      <c r="K9" s="51">
        <f>IFERROR((テーブル141523242535[[#This Row],[列5]]+テーブル141523242535[[#This Row],[列7]]/60)*$C$5,"")</f>
        <v>0</v>
      </c>
      <c r="L9" s="52" t="s">
        <v>5</v>
      </c>
      <c r="M9" s="53"/>
      <c r="N9" s="54"/>
      <c r="O9" s="75"/>
      <c r="P9" s="44"/>
    </row>
    <row r="10" spans="1:16" ht="22.5" customHeight="1" x14ac:dyDescent="0.15">
      <c r="A10" s="22"/>
      <c r="B10" s="55" t="str">
        <f>IF(テーブル141523242535[[#This Row],[列1]]="",
    "",
    TEXT(テーブル141523242535[[#This Row],[列1]],"(aaa)"))</f>
        <v/>
      </c>
      <c r="C10" s="17" t="s">
        <v>36</v>
      </c>
      <c r="D10" s="95" t="s">
        <v>15</v>
      </c>
      <c r="E10" s="18" t="s">
        <v>36</v>
      </c>
      <c r="F10" s="143" t="s">
        <v>36</v>
      </c>
      <c r="G1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48" t="s">
        <v>24</v>
      </c>
      <c r="I1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50" t="s">
        <v>25</v>
      </c>
      <c r="K10" s="51">
        <f>IFERROR((テーブル141523242535[[#This Row],[列5]]+テーブル141523242535[[#This Row],[列7]]/60)*$C$5,"")</f>
        <v>0</v>
      </c>
      <c r="L10" s="52" t="s">
        <v>5</v>
      </c>
      <c r="M10" s="57"/>
      <c r="N10" s="54"/>
      <c r="O10" s="75"/>
      <c r="P10" s="44"/>
    </row>
    <row r="11" spans="1:16" ht="22.5" customHeight="1" x14ac:dyDescent="0.15">
      <c r="A11" s="22"/>
      <c r="B11" s="55" t="str">
        <f>IF(テーブル141523242535[[#This Row],[列1]]="",
    "",
    TEXT(テーブル141523242535[[#This Row],[列1]],"(aaa)"))</f>
        <v/>
      </c>
      <c r="C11" s="17" t="s">
        <v>22</v>
      </c>
      <c r="D11" s="95" t="s">
        <v>23</v>
      </c>
      <c r="E11" s="18" t="s">
        <v>22</v>
      </c>
      <c r="F11" s="143" t="s">
        <v>36</v>
      </c>
      <c r="G1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48" t="s">
        <v>24</v>
      </c>
      <c r="I1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50" t="s">
        <v>25</v>
      </c>
      <c r="K11" s="51">
        <f>IFERROR((テーブル141523242535[[#This Row],[列5]]+テーブル141523242535[[#This Row],[列7]]/60)*$C$5,"")</f>
        <v>0</v>
      </c>
      <c r="L11" s="52" t="s">
        <v>5</v>
      </c>
      <c r="M11" s="57"/>
      <c r="N11" s="54"/>
      <c r="O11" s="75"/>
      <c r="P11" s="44"/>
    </row>
    <row r="12" spans="1:16" ht="22.5" customHeight="1" x14ac:dyDescent="0.15">
      <c r="A12" s="22"/>
      <c r="B12" s="55" t="str">
        <f>IF(テーブル141523242535[[#This Row],[列1]]="",
    "",
    TEXT(テーブル141523242535[[#This Row],[列1]],"(aaa)"))</f>
        <v/>
      </c>
      <c r="C12" s="17" t="s">
        <v>22</v>
      </c>
      <c r="D12" s="95" t="s">
        <v>23</v>
      </c>
      <c r="E12" s="18" t="s">
        <v>22</v>
      </c>
      <c r="F12" s="143" t="s">
        <v>36</v>
      </c>
      <c r="G1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48" t="s">
        <v>24</v>
      </c>
      <c r="I1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50" t="s">
        <v>25</v>
      </c>
      <c r="K12" s="51">
        <f>IFERROR((テーブル141523242535[[#This Row],[列5]]+テーブル141523242535[[#This Row],[列7]]/60)*$C$5,"")</f>
        <v>0</v>
      </c>
      <c r="L12" s="52" t="s">
        <v>5</v>
      </c>
      <c r="M12" s="57"/>
      <c r="N12" s="54"/>
      <c r="O12" s="75"/>
      <c r="P12" s="44"/>
    </row>
    <row r="13" spans="1:16" ht="22.5" customHeight="1" x14ac:dyDescent="0.15">
      <c r="A13" s="22"/>
      <c r="B13" s="55" t="str">
        <f>IF(テーブル141523242535[[#This Row],[列1]]="",
    "",
    TEXT(テーブル141523242535[[#This Row],[列1]],"(aaa)"))</f>
        <v/>
      </c>
      <c r="C13" s="17" t="s">
        <v>22</v>
      </c>
      <c r="D13" s="95" t="s">
        <v>23</v>
      </c>
      <c r="E13" s="18" t="s">
        <v>22</v>
      </c>
      <c r="F13" s="143" t="s">
        <v>36</v>
      </c>
      <c r="G1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48" t="s">
        <v>24</v>
      </c>
      <c r="I1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50" t="s">
        <v>25</v>
      </c>
      <c r="K13" s="51">
        <f>IFERROR((テーブル141523242535[[#This Row],[列5]]+テーブル141523242535[[#This Row],[列7]]/60)*$C$5,"")</f>
        <v>0</v>
      </c>
      <c r="L13" s="52" t="s">
        <v>5</v>
      </c>
      <c r="M13" s="57"/>
      <c r="N13" s="54"/>
      <c r="O13" s="75"/>
      <c r="P13" s="44"/>
    </row>
    <row r="14" spans="1:16" ht="22.5" customHeight="1" x14ac:dyDescent="0.15">
      <c r="A14" s="22"/>
      <c r="B14" s="55" t="str">
        <f>IF(テーブル141523242535[[#This Row],[列1]]="",
    "",
    TEXT(テーブル141523242535[[#This Row],[列1]],"(aaa)"))</f>
        <v/>
      </c>
      <c r="C14" s="17" t="s">
        <v>22</v>
      </c>
      <c r="D14" s="95" t="s">
        <v>23</v>
      </c>
      <c r="E14" s="18" t="s">
        <v>22</v>
      </c>
      <c r="F14" s="143" t="s">
        <v>36</v>
      </c>
      <c r="G1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48" t="s">
        <v>24</v>
      </c>
      <c r="I1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50" t="s">
        <v>25</v>
      </c>
      <c r="K14" s="51">
        <f>IFERROR((テーブル141523242535[[#This Row],[列5]]+テーブル141523242535[[#This Row],[列7]]/60)*$C$5,"")</f>
        <v>0</v>
      </c>
      <c r="L14" s="52" t="s">
        <v>5</v>
      </c>
      <c r="M14" s="57"/>
      <c r="N14" s="54"/>
      <c r="O14" s="75"/>
      <c r="P14" s="44"/>
    </row>
    <row r="15" spans="1:16" ht="22.5" customHeight="1" x14ac:dyDescent="0.15">
      <c r="A15" s="22"/>
      <c r="B15" s="55" t="str">
        <f>IF(テーブル141523242535[[#This Row],[列1]]="",
    "",
    TEXT(テーブル141523242535[[#This Row],[列1]],"(aaa)"))</f>
        <v/>
      </c>
      <c r="C15" s="17" t="s">
        <v>22</v>
      </c>
      <c r="D15" s="95" t="s">
        <v>23</v>
      </c>
      <c r="E15" s="18" t="s">
        <v>22</v>
      </c>
      <c r="F15" s="143" t="s">
        <v>36</v>
      </c>
      <c r="G1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48" t="s">
        <v>24</v>
      </c>
      <c r="I1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50" t="s">
        <v>25</v>
      </c>
      <c r="K15" s="51">
        <f>IFERROR((テーブル141523242535[[#This Row],[列5]]+テーブル141523242535[[#This Row],[列7]]/60)*$C$5,"")</f>
        <v>0</v>
      </c>
      <c r="L15" s="52" t="s">
        <v>5</v>
      </c>
      <c r="M15" s="57"/>
      <c r="N15" s="54"/>
      <c r="O15" s="75"/>
      <c r="P15" s="44"/>
    </row>
    <row r="16" spans="1:16" ht="22.5" customHeight="1" x14ac:dyDescent="0.15">
      <c r="A16" s="22"/>
      <c r="B16" s="55" t="str">
        <f>IF(テーブル141523242535[[#This Row],[列1]]="",
    "",
    TEXT(テーブル141523242535[[#This Row],[列1]],"(aaa)"))</f>
        <v/>
      </c>
      <c r="C16" s="17" t="s">
        <v>22</v>
      </c>
      <c r="D16" s="95" t="s">
        <v>23</v>
      </c>
      <c r="E16" s="18" t="s">
        <v>22</v>
      </c>
      <c r="F16" s="143" t="s">
        <v>36</v>
      </c>
      <c r="G1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48" t="s">
        <v>24</v>
      </c>
      <c r="I1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50" t="s">
        <v>25</v>
      </c>
      <c r="K16" s="51">
        <f>IFERROR((テーブル141523242535[[#This Row],[列5]]+テーブル141523242535[[#This Row],[列7]]/60)*$C$5,"")</f>
        <v>0</v>
      </c>
      <c r="L16" s="52" t="s">
        <v>5</v>
      </c>
      <c r="M16" s="57"/>
      <c r="N16" s="54"/>
      <c r="O16" s="75"/>
      <c r="P16" s="44"/>
    </row>
    <row r="17" spans="1:16" ht="22.5" customHeight="1" x14ac:dyDescent="0.15">
      <c r="A17" s="22"/>
      <c r="B17" s="55" t="str">
        <f>IF(テーブル141523242535[[#This Row],[列1]]="",
    "",
    TEXT(テーブル141523242535[[#This Row],[列1]],"(aaa)"))</f>
        <v/>
      </c>
      <c r="C17" s="17" t="s">
        <v>22</v>
      </c>
      <c r="D17" s="95" t="s">
        <v>23</v>
      </c>
      <c r="E17" s="18" t="s">
        <v>22</v>
      </c>
      <c r="F17" s="143" t="s">
        <v>36</v>
      </c>
      <c r="G1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48" t="s">
        <v>24</v>
      </c>
      <c r="I1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50" t="s">
        <v>25</v>
      </c>
      <c r="K17" s="51">
        <f>IFERROR((テーブル141523242535[[#This Row],[列5]]+テーブル141523242535[[#This Row],[列7]]/60)*$C$5,"")</f>
        <v>0</v>
      </c>
      <c r="L17" s="52" t="s">
        <v>5</v>
      </c>
      <c r="M17" s="57"/>
      <c r="N17" s="54"/>
      <c r="O17" s="75"/>
      <c r="P17" s="44"/>
    </row>
    <row r="18" spans="1:16" ht="22.5" customHeight="1" x14ac:dyDescent="0.15">
      <c r="A18" s="22"/>
      <c r="B18" s="55" t="str">
        <f>IF(テーブル141523242535[[#This Row],[列1]]="",
    "",
    TEXT(テーブル141523242535[[#This Row],[列1]],"(aaa)"))</f>
        <v/>
      </c>
      <c r="C18" s="17" t="s">
        <v>22</v>
      </c>
      <c r="D18" s="95" t="s">
        <v>23</v>
      </c>
      <c r="E18" s="18" t="s">
        <v>22</v>
      </c>
      <c r="F18" s="143" t="s">
        <v>36</v>
      </c>
      <c r="G1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48" t="s">
        <v>24</v>
      </c>
      <c r="I1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50" t="s">
        <v>25</v>
      </c>
      <c r="K18" s="51">
        <f>IFERROR((テーブル141523242535[[#This Row],[列5]]+テーブル141523242535[[#This Row],[列7]]/60)*$C$5,"")</f>
        <v>0</v>
      </c>
      <c r="L18" s="52" t="s">
        <v>5</v>
      </c>
      <c r="M18" s="57"/>
      <c r="N18" s="54"/>
      <c r="O18" s="75"/>
      <c r="P18" s="44"/>
    </row>
    <row r="19" spans="1:16" ht="22.5" customHeight="1" x14ac:dyDescent="0.15">
      <c r="A19" s="22"/>
      <c r="B19" s="55" t="str">
        <f>IF(テーブル141523242535[[#This Row],[列1]]="",
    "",
    TEXT(テーブル141523242535[[#This Row],[列1]],"(aaa)"))</f>
        <v/>
      </c>
      <c r="C19" s="17" t="s">
        <v>22</v>
      </c>
      <c r="D19" s="95" t="s">
        <v>23</v>
      </c>
      <c r="E19" s="18" t="s">
        <v>22</v>
      </c>
      <c r="F19" s="143" t="s">
        <v>36</v>
      </c>
      <c r="G1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48" t="s">
        <v>24</v>
      </c>
      <c r="I1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50" t="s">
        <v>25</v>
      </c>
      <c r="K19" s="51">
        <f>IFERROR((テーブル141523242535[[#This Row],[列5]]+テーブル141523242535[[#This Row],[列7]]/60)*$C$5,"")</f>
        <v>0</v>
      </c>
      <c r="L19" s="52" t="s">
        <v>5</v>
      </c>
      <c r="M19" s="57"/>
      <c r="N19" s="54"/>
      <c r="O19" s="75"/>
      <c r="P19" s="44"/>
    </row>
    <row r="20" spans="1:16" ht="22.5" customHeight="1" x14ac:dyDescent="0.15">
      <c r="A20" s="22"/>
      <c r="B20" s="55" t="str">
        <f>IF(テーブル141523242535[[#This Row],[列1]]="",
    "",
    TEXT(テーブル141523242535[[#This Row],[列1]],"(aaa)"))</f>
        <v/>
      </c>
      <c r="C20" s="17" t="s">
        <v>22</v>
      </c>
      <c r="D20" s="95" t="s">
        <v>23</v>
      </c>
      <c r="E20" s="18" t="s">
        <v>22</v>
      </c>
      <c r="F20" s="143" t="s">
        <v>36</v>
      </c>
      <c r="G2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48" t="s">
        <v>24</v>
      </c>
      <c r="I2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50" t="s">
        <v>25</v>
      </c>
      <c r="K20" s="51">
        <f>IFERROR((テーブル141523242535[[#This Row],[列5]]+テーブル141523242535[[#This Row],[列7]]/60)*$C$5,"")</f>
        <v>0</v>
      </c>
      <c r="L20" s="52" t="s">
        <v>5</v>
      </c>
      <c r="M20" s="57"/>
      <c r="N20" s="54"/>
      <c r="O20" s="75"/>
      <c r="P20" s="44"/>
    </row>
    <row r="21" spans="1:16" ht="22.5" customHeight="1" x14ac:dyDescent="0.15">
      <c r="A21" s="22"/>
      <c r="B21" s="55" t="str">
        <f>IF(テーブル141523242535[[#This Row],[列1]]="",
    "",
    TEXT(テーブル141523242535[[#This Row],[列1]],"(aaa)"))</f>
        <v/>
      </c>
      <c r="C21" s="17" t="s">
        <v>22</v>
      </c>
      <c r="D21" s="95" t="s">
        <v>23</v>
      </c>
      <c r="E21" s="18" t="s">
        <v>22</v>
      </c>
      <c r="F21" s="143" t="s">
        <v>36</v>
      </c>
      <c r="G2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48" t="s">
        <v>24</v>
      </c>
      <c r="I2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50" t="s">
        <v>25</v>
      </c>
      <c r="K21" s="51">
        <f>IFERROR((テーブル141523242535[[#This Row],[列5]]+テーブル141523242535[[#This Row],[列7]]/60)*$C$5,"")</f>
        <v>0</v>
      </c>
      <c r="L21" s="52" t="s">
        <v>5</v>
      </c>
      <c r="M21" s="57"/>
      <c r="N21" s="54"/>
      <c r="O21" s="75"/>
      <c r="P21" s="44"/>
    </row>
    <row r="22" spans="1:16" ht="22.5" customHeight="1" x14ac:dyDescent="0.15">
      <c r="A22" s="22"/>
      <c r="B22" s="55" t="str">
        <f>IF(テーブル141523242535[[#This Row],[列1]]="",
    "",
    TEXT(テーブル141523242535[[#This Row],[列1]],"(aaa)"))</f>
        <v/>
      </c>
      <c r="C22" s="17" t="s">
        <v>22</v>
      </c>
      <c r="D22" s="95" t="s">
        <v>23</v>
      </c>
      <c r="E22" s="18" t="s">
        <v>22</v>
      </c>
      <c r="F22" s="143" t="s">
        <v>36</v>
      </c>
      <c r="G2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48" t="s">
        <v>24</v>
      </c>
      <c r="I2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50" t="s">
        <v>25</v>
      </c>
      <c r="K22" s="51">
        <f>IFERROR((テーブル141523242535[[#This Row],[列5]]+テーブル141523242535[[#This Row],[列7]]/60)*$C$5,"")</f>
        <v>0</v>
      </c>
      <c r="L22" s="52" t="s">
        <v>5</v>
      </c>
      <c r="M22" s="57"/>
      <c r="N22" s="54"/>
      <c r="O22" s="75"/>
      <c r="P22" s="44"/>
    </row>
    <row r="23" spans="1:16" ht="22.5" customHeight="1" x14ac:dyDescent="0.15">
      <c r="A23" s="22"/>
      <c r="B23" s="55" t="str">
        <f>IF(テーブル141523242535[[#This Row],[列1]]="",
    "",
    TEXT(テーブル141523242535[[#This Row],[列1]],"(aaa)"))</f>
        <v/>
      </c>
      <c r="C23" s="17" t="s">
        <v>22</v>
      </c>
      <c r="D23" s="95" t="s">
        <v>23</v>
      </c>
      <c r="E23" s="18" t="s">
        <v>22</v>
      </c>
      <c r="F23" s="143" t="s">
        <v>36</v>
      </c>
      <c r="G2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48" t="s">
        <v>24</v>
      </c>
      <c r="I2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50" t="s">
        <v>25</v>
      </c>
      <c r="K23" s="51">
        <f>IFERROR((テーブル141523242535[[#This Row],[列5]]+テーブル141523242535[[#This Row],[列7]]/60)*$C$5,"")</f>
        <v>0</v>
      </c>
      <c r="L23" s="52" t="s">
        <v>5</v>
      </c>
      <c r="M23" s="57"/>
      <c r="N23" s="54"/>
      <c r="O23" s="75"/>
      <c r="P23" s="44"/>
    </row>
    <row r="24" spans="1:16" ht="22.5" customHeight="1" x14ac:dyDescent="0.15">
      <c r="A24" s="22"/>
      <c r="B24" s="55" t="str">
        <f>IF(テーブル141523242535[[#This Row],[列1]]="",
    "",
    TEXT(テーブル141523242535[[#This Row],[列1]],"(aaa)"))</f>
        <v/>
      </c>
      <c r="C24" s="17" t="s">
        <v>22</v>
      </c>
      <c r="D24" s="95" t="s">
        <v>23</v>
      </c>
      <c r="E24" s="18" t="s">
        <v>22</v>
      </c>
      <c r="F24" s="143" t="s">
        <v>36</v>
      </c>
      <c r="G2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48" t="s">
        <v>24</v>
      </c>
      <c r="I2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50" t="s">
        <v>25</v>
      </c>
      <c r="K24" s="51">
        <f>IFERROR((テーブル141523242535[[#This Row],[列5]]+テーブル141523242535[[#This Row],[列7]]/60)*$C$5,"")</f>
        <v>0</v>
      </c>
      <c r="L24" s="52" t="s">
        <v>5</v>
      </c>
      <c r="M24" s="53"/>
      <c r="N24" s="54"/>
      <c r="O24" s="75"/>
      <c r="P24" s="44"/>
    </row>
    <row r="25" spans="1:16" ht="22.5" customHeight="1" x14ac:dyDescent="0.15">
      <c r="A25" s="22"/>
      <c r="B25" s="55" t="str">
        <f>IF(テーブル141523242535[[#This Row],[列1]]="",
    "",
    TEXT(テーブル141523242535[[#This Row],[列1]],"(aaa)"))</f>
        <v/>
      </c>
      <c r="C25" s="17" t="s">
        <v>22</v>
      </c>
      <c r="D25" s="95" t="s">
        <v>23</v>
      </c>
      <c r="E25" s="18" t="s">
        <v>22</v>
      </c>
      <c r="F25" s="143" t="s">
        <v>36</v>
      </c>
      <c r="G2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48" t="s">
        <v>24</v>
      </c>
      <c r="I2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50" t="s">
        <v>25</v>
      </c>
      <c r="K25" s="51">
        <f>IFERROR((テーブル141523242535[[#This Row],[列5]]+テーブル141523242535[[#This Row],[列7]]/60)*$C$5,"")</f>
        <v>0</v>
      </c>
      <c r="L25" s="52" t="s">
        <v>5</v>
      </c>
      <c r="M25" s="57"/>
      <c r="N25" s="54"/>
      <c r="O25" s="75"/>
      <c r="P25" s="44"/>
    </row>
    <row r="26" spans="1:16" ht="22.5" customHeight="1" x14ac:dyDescent="0.15">
      <c r="A26" s="22"/>
      <c r="B26" s="55" t="str">
        <f>IF(テーブル141523242535[[#This Row],[列1]]="",
    "",
    TEXT(テーブル141523242535[[#This Row],[列1]],"(aaa)"))</f>
        <v/>
      </c>
      <c r="C26" s="17" t="s">
        <v>22</v>
      </c>
      <c r="D26" s="95" t="s">
        <v>23</v>
      </c>
      <c r="E26" s="18" t="s">
        <v>22</v>
      </c>
      <c r="F26" s="143" t="s">
        <v>36</v>
      </c>
      <c r="G2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48" t="s">
        <v>24</v>
      </c>
      <c r="I2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50" t="s">
        <v>25</v>
      </c>
      <c r="K26" s="51">
        <f>IFERROR((テーブル141523242535[[#This Row],[列5]]+テーブル141523242535[[#This Row],[列7]]/60)*$C$5,"")</f>
        <v>0</v>
      </c>
      <c r="L26" s="52" t="s">
        <v>5</v>
      </c>
      <c r="M26" s="57"/>
      <c r="N26" s="54"/>
      <c r="O26" s="75"/>
      <c r="P26" s="44"/>
    </row>
    <row r="27" spans="1:16" ht="22.5" customHeight="1" x14ac:dyDescent="0.15">
      <c r="A27" s="22"/>
      <c r="B27" s="55" t="str">
        <f>IF(テーブル141523242535[[#This Row],[列1]]="",
    "",
    TEXT(テーブル141523242535[[#This Row],[列1]],"(aaa)"))</f>
        <v/>
      </c>
      <c r="C27" s="17" t="s">
        <v>22</v>
      </c>
      <c r="D27" s="95" t="s">
        <v>23</v>
      </c>
      <c r="E27" s="18" t="s">
        <v>22</v>
      </c>
      <c r="F27" s="143" t="s">
        <v>36</v>
      </c>
      <c r="G2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48" t="s">
        <v>24</v>
      </c>
      <c r="I2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50" t="s">
        <v>25</v>
      </c>
      <c r="K27" s="51">
        <f>IFERROR((テーブル141523242535[[#This Row],[列5]]+テーブル141523242535[[#This Row],[列7]]/60)*$C$5,"")</f>
        <v>0</v>
      </c>
      <c r="L27" s="52" t="s">
        <v>5</v>
      </c>
      <c r="M27" s="57"/>
      <c r="N27" s="54"/>
      <c r="O27" s="75"/>
      <c r="P27" s="44"/>
    </row>
    <row r="28" spans="1:16" ht="22.5" customHeight="1" x14ac:dyDescent="0.15">
      <c r="A28" s="22"/>
      <c r="B28" s="55" t="str">
        <f>IF(テーブル141523242535[[#This Row],[列1]]="",
    "",
    TEXT(テーブル141523242535[[#This Row],[列1]],"(aaa)"))</f>
        <v/>
      </c>
      <c r="C28" s="17" t="s">
        <v>22</v>
      </c>
      <c r="D28" s="95" t="s">
        <v>23</v>
      </c>
      <c r="E28" s="18" t="s">
        <v>22</v>
      </c>
      <c r="F28" s="143" t="s">
        <v>36</v>
      </c>
      <c r="G2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48" t="s">
        <v>24</v>
      </c>
      <c r="I2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50" t="s">
        <v>25</v>
      </c>
      <c r="K28" s="51">
        <f>IFERROR((テーブル141523242535[[#This Row],[列5]]+テーブル141523242535[[#This Row],[列7]]/60)*$C$5,"")</f>
        <v>0</v>
      </c>
      <c r="L28" s="52" t="s">
        <v>5</v>
      </c>
      <c r="M28" s="57"/>
      <c r="N28" s="54"/>
      <c r="O28" s="75"/>
      <c r="P28" s="44"/>
    </row>
    <row r="29" spans="1:16" ht="22.5" customHeight="1" x14ac:dyDescent="0.15">
      <c r="A29" s="22"/>
      <c r="B29" s="55" t="str">
        <f>IF(テーブル141523242535[[#This Row],[列1]]="",
    "",
    TEXT(テーブル141523242535[[#This Row],[列1]],"(aaa)"))</f>
        <v/>
      </c>
      <c r="C29" s="17" t="s">
        <v>22</v>
      </c>
      <c r="D29" s="95" t="s">
        <v>23</v>
      </c>
      <c r="E29" s="18" t="s">
        <v>22</v>
      </c>
      <c r="F29" s="143" t="s">
        <v>36</v>
      </c>
      <c r="G2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48" t="s">
        <v>24</v>
      </c>
      <c r="I2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50" t="s">
        <v>25</v>
      </c>
      <c r="K29" s="51">
        <f>IFERROR((テーブル141523242535[[#This Row],[列5]]+テーブル141523242535[[#This Row],[列7]]/60)*$C$5,"")</f>
        <v>0</v>
      </c>
      <c r="L29" s="52" t="s">
        <v>5</v>
      </c>
      <c r="M29" s="57"/>
      <c r="N29" s="54"/>
      <c r="O29" s="75"/>
      <c r="P29" s="44"/>
    </row>
    <row r="30" spans="1:16" ht="22.5" customHeight="1" thickBot="1" x14ac:dyDescent="0.2">
      <c r="A30" s="23"/>
      <c r="B30" s="58" t="str">
        <f>IF(テーブル141523242535[[#This Row],[列1]]="",
    "",
    TEXT(テーブル141523242535[[#This Row],[列1]],"(aaa)"))</f>
        <v/>
      </c>
      <c r="C30" s="19" t="s">
        <v>22</v>
      </c>
      <c r="D30" s="59" t="s">
        <v>23</v>
      </c>
      <c r="E30" s="144" t="s">
        <v>22</v>
      </c>
      <c r="F30" s="20" t="s">
        <v>36</v>
      </c>
      <c r="G30" s="60">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61" t="s">
        <v>24</v>
      </c>
      <c r="I30" s="62"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63" t="s">
        <v>25</v>
      </c>
      <c r="K30" s="64">
        <f>IFERROR((テーブル141523242535[[#This Row],[列5]]+テーブル141523242535[[#This Row],[列7]]/60)*$C$5,"")</f>
        <v>0</v>
      </c>
      <c r="L30" s="65" t="s">
        <v>5</v>
      </c>
      <c r="M30" s="66"/>
      <c r="N30" s="67"/>
      <c r="O30" s="75"/>
      <c r="P30" s="44"/>
    </row>
    <row r="31" spans="1:16" ht="22.5" customHeight="1" thickBot="1" x14ac:dyDescent="0.2">
      <c r="A31" s="184" t="s">
        <v>30</v>
      </c>
      <c r="B31" s="185"/>
      <c r="C31" s="186"/>
      <c r="D31" s="187"/>
      <c r="E31" s="188"/>
      <c r="F31" s="93"/>
      <c r="G31" s="189">
        <f>SUM(テーブル141523242535[[#All],[列5]])+SUM(テーブル141523242535[[#All],[列7]])/60</f>
        <v>0</v>
      </c>
      <c r="H31" s="190"/>
      <c r="I31" s="191" t="s">
        <v>26</v>
      </c>
      <c r="J31" s="192"/>
      <c r="K31" s="68">
        <f>SUM(テーブル141523242535[[#All],[列9]])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⑫年月支払分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IF(テーブル141523242534[[#This Row],[列1]]="",
    "",
    TEXT(テーブル141523242534[[#This Row],[列1]],"(aaa)"))</f>
        <v/>
      </c>
      <c r="C8" s="15" t="s">
        <v>36</v>
      </c>
      <c r="D8" s="35" t="s">
        <v>15</v>
      </c>
      <c r="E8" s="16" t="s">
        <v>36</v>
      </c>
      <c r="F8" s="142" t="s">
        <v>36</v>
      </c>
      <c r="G8" s="36">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37" t="s">
        <v>24</v>
      </c>
      <c r="I8" s="38"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39" t="s">
        <v>25</v>
      </c>
      <c r="K8" s="40">
        <f>IFERROR((テーブル141523242534[[#This Row],[列5]]+テーブル141523242534[[#This Row],[列7]]/60)*$C$5,"")</f>
        <v>0</v>
      </c>
      <c r="L8" s="41" t="s">
        <v>5</v>
      </c>
      <c r="M8" s="42"/>
      <c r="N8" s="43"/>
      <c r="O8" s="75"/>
      <c r="P8" s="44"/>
    </row>
    <row r="9" spans="1:16" ht="22.5" customHeight="1" x14ac:dyDescent="0.15">
      <c r="A9" s="22"/>
      <c r="B9" s="45" t="str">
        <f>IF(テーブル141523242534[[#This Row],[列1]]="",
    "",
    TEXT(テーブル141523242534[[#This Row],[列1]],"(aaa)"))</f>
        <v/>
      </c>
      <c r="C9" s="17" t="s">
        <v>36</v>
      </c>
      <c r="D9" s="95" t="s">
        <v>15</v>
      </c>
      <c r="E9" s="18" t="s">
        <v>36</v>
      </c>
      <c r="F9" s="143" t="s">
        <v>36</v>
      </c>
      <c r="G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48" t="s">
        <v>24</v>
      </c>
      <c r="I9" s="49"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50" t="s">
        <v>25</v>
      </c>
      <c r="K9" s="51">
        <f>IFERROR((テーブル141523242534[[#This Row],[列5]]+テーブル141523242534[[#This Row],[列7]]/60)*$C$5,"")</f>
        <v>0</v>
      </c>
      <c r="L9" s="52" t="s">
        <v>5</v>
      </c>
      <c r="M9" s="53"/>
      <c r="N9" s="54"/>
      <c r="O9" s="75"/>
      <c r="P9" s="44"/>
    </row>
    <row r="10" spans="1:16" ht="22.5" customHeight="1" x14ac:dyDescent="0.15">
      <c r="A10" s="22"/>
      <c r="B10" s="55" t="str">
        <f>IF(テーブル141523242534[[#This Row],[列1]]="",
    "",
    TEXT(テーブル141523242534[[#This Row],[列1]],"(aaa)"))</f>
        <v/>
      </c>
      <c r="C10" s="17" t="s">
        <v>36</v>
      </c>
      <c r="D10" s="95" t="s">
        <v>15</v>
      </c>
      <c r="E10" s="18" t="s">
        <v>36</v>
      </c>
      <c r="F10" s="143" t="s">
        <v>36</v>
      </c>
      <c r="G1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48" t="s">
        <v>24</v>
      </c>
      <c r="I1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50" t="s">
        <v>25</v>
      </c>
      <c r="K10" s="51">
        <f>IFERROR((テーブル141523242534[[#This Row],[列5]]+テーブル141523242534[[#This Row],[列7]]/60)*$C$5,"")</f>
        <v>0</v>
      </c>
      <c r="L10" s="52" t="s">
        <v>5</v>
      </c>
      <c r="M10" s="57"/>
      <c r="N10" s="54"/>
      <c r="O10" s="75"/>
      <c r="P10" s="44"/>
    </row>
    <row r="11" spans="1:16" ht="22.5" customHeight="1" x14ac:dyDescent="0.15">
      <c r="A11" s="22"/>
      <c r="B11" s="55" t="str">
        <f>IF(テーブル141523242534[[#This Row],[列1]]="",
    "",
    TEXT(テーブル141523242534[[#This Row],[列1]],"(aaa)"))</f>
        <v/>
      </c>
      <c r="C11" s="17" t="s">
        <v>22</v>
      </c>
      <c r="D11" s="95" t="s">
        <v>23</v>
      </c>
      <c r="E11" s="18" t="s">
        <v>22</v>
      </c>
      <c r="F11" s="143" t="s">
        <v>36</v>
      </c>
      <c r="G1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48" t="s">
        <v>24</v>
      </c>
      <c r="I1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50" t="s">
        <v>25</v>
      </c>
      <c r="K11" s="51">
        <f>IFERROR((テーブル141523242534[[#This Row],[列5]]+テーブル141523242534[[#This Row],[列7]]/60)*$C$5,"")</f>
        <v>0</v>
      </c>
      <c r="L11" s="52" t="s">
        <v>5</v>
      </c>
      <c r="M11" s="57"/>
      <c r="N11" s="54"/>
      <c r="O11" s="75"/>
      <c r="P11" s="44"/>
    </row>
    <row r="12" spans="1:16" ht="22.5" customHeight="1" x14ac:dyDescent="0.15">
      <c r="A12" s="22"/>
      <c r="B12" s="55" t="str">
        <f>IF(テーブル141523242534[[#This Row],[列1]]="",
    "",
    TEXT(テーブル141523242534[[#This Row],[列1]],"(aaa)"))</f>
        <v/>
      </c>
      <c r="C12" s="17" t="s">
        <v>22</v>
      </c>
      <c r="D12" s="95" t="s">
        <v>23</v>
      </c>
      <c r="E12" s="18" t="s">
        <v>22</v>
      </c>
      <c r="F12" s="143" t="s">
        <v>36</v>
      </c>
      <c r="G1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48" t="s">
        <v>24</v>
      </c>
      <c r="I1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50" t="s">
        <v>25</v>
      </c>
      <c r="K12" s="51">
        <f>IFERROR((テーブル141523242534[[#This Row],[列5]]+テーブル141523242534[[#This Row],[列7]]/60)*$C$5,"")</f>
        <v>0</v>
      </c>
      <c r="L12" s="52" t="s">
        <v>5</v>
      </c>
      <c r="M12" s="57"/>
      <c r="N12" s="54"/>
      <c r="O12" s="75"/>
      <c r="P12" s="44"/>
    </row>
    <row r="13" spans="1:16" ht="22.5" customHeight="1" x14ac:dyDescent="0.15">
      <c r="A13" s="22"/>
      <c r="B13" s="55" t="str">
        <f>IF(テーブル141523242534[[#This Row],[列1]]="",
    "",
    TEXT(テーブル141523242534[[#This Row],[列1]],"(aaa)"))</f>
        <v/>
      </c>
      <c r="C13" s="17" t="s">
        <v>22</v>
      </c>
      <c r="D13" s="95" t="s">
        <v>23</v>
      </c>
      <c r="E13" s="18" t="s">
        <v>22</v>
      </c>
      <c r="F13" s="143" t="s">
        <v>36</v>
      </c>
      <c r="G1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48" t="s">
        <v>24</v>
      </c>
      <c r="I1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50" t="s">
        <v>25</v>
      </c>
      <c r="K13" s="51">
        <f>IFERROR((テーブル141523242534[[#This Row],[列5]]+テーブル141523242534[[#This Row],[列7]]/60)*$C$5,"")</f>
        <v>0</v>
      </c>
      <c r="L13" s="52" t="s">
        <v>5</v>
      </c>
      <c r="M13" s="57"/>
      <c r="N13" s="54"/>
      <c r="O13" s="75"/>
      <c r="P13" s="44"/>
    </row>
    <row r="14" spans="1:16" ht="22.5" customHeight="1" x14ac:dyDescent="0.15">
      <c r="A14" s="22"/>
      <c r="B14" s="55" t="str">
        <f>IF(テーブル141523242534[[#This Row],[列1]]="",
    "",
    TEXT(テーブル141523242534[[#This Row],[列1]],"(aaa)"))</f>
        <v/>
      </c>
      <c r="C14" s="17" t="s">
        <v>22</v>
      </c>
      <c r="D14" s="95" t="s">
        <v>23</v>
      </c>
      <c r="E14" s="18" t="s">
        <v>22</v>
      </c>
      <c r="F14" s="143" t="s">
        <v>36</v>
      </c>
      <c r="G1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48" t="s">
        <v>24</v>
      </c>
      <c r="I1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50" t="s">
        <v>25</v>
      </c>
      <c r="K14" s="51">
        <f>IFERROR((テーブル141523242534[[#This Row],[列5]]+テーブル141523242534[[#This Row],[列7]]/60)*$C$5,"")</f>
        <v>0</v>
      </c>
      <c r="L14" s="52" t="s">
        <v>5</v>
      </c>
      <c r="M14" s="57"/>
      <c r="N14" s="54"/>
      <c r="O14" s="75"/>
      <c r="P14" s="44"/>
    </row>
    <row r="15" spans="1:16" ht="22.5" customHeight="1" x14ac:dyDescent="0.15">
      <c r="A15" s="22"/>
      <c r="B15" s="55" t="str">
        <f>IF(テーブル141523242534[[#This Row],[列1]]="",
    "",
    TEXT(テーブル141523242534[[#This Row],[列1]],"(aaa)"))</f>
        <v/>
      </c>
      <c r="C15" s="17" t="s">
        <v>22</v>
      </c>
      <c r="D15" s="95" t="s">
        <v>23</v>
      </c>
      <c r="E15" s="18" t="s">
        <v>22</v>
      </c>
      <c r="F15" s="143" t="s">
        <v>36</v>
      </c>
      <c r="G1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48" t="s">
        <v>24</v>
      </c>
      <c r="I1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50" t="s">
        <v>25</v>
      </c>
      <c r="K15" s="51">
        <f>IFERROR((テーブル141523242534[[#This Row],[列5]]+テーブル141523242534[[#This Row],[列7]]/60)*$C$5,"")</f>
        <v>0</v>
      </c>
      <c r="L15" s="52" t="s">
        <v>5</v>
      </c>
      <c r="M15" s="57"/>
      <c r="N15" s="54"/>
      <c r="O15" s="75"/>
      <c r="P15" s="44"/>
    </row>
    <row r="16" spans="1:16" ht="22.5" customHeight="1" x14ac:dyDescent="0.15">
      <c r="A16" s="22"/>
      <c r="B16" s="55" t="str">
        <f>IF(テーブル141523242534[[#This Row],[列1]]="",
    "",
    TEXT(テーブル141523242534[[#This Row],[列1]],"(aaa)"))</f>
        <v/>
      </c>
      <c r="C16" s="17" t="s">
        <v>22</v>
      </c>
      <c r="D16" s="95" t="s">
        <v>23</v>
      </c>
      <c r="E16" s="18" t="s">
        <v>22</v>
      </c>
      <c r="F16" s="143" t="s">
        <v>36</v>
      </c>
      <c r="G1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48" t="s">
        <v>24</v>
      </c>
      <c r="I1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50" t="s">
        <v>25</v>
      </c>
      <c r="K16" s="51">
        <f>IFERROR((テーブル141523242534[[#This Row],[列5]]+テーブル141523242534[[#This Row],[列7]]/60)*$C$5,"")</f>
        <v>0</v>
      </c>
      <c r="L16" s="52" t="s">
        <v>5</v>
      </c>
      <c r="M16" s="57"/>
      <c r="N16" s="54"/>
      <c r="O16" s="75"/>
      <c r="P16" s="44"/>
    </row>
    <row r="17" spans="1:16" ht="22.5" customHeight="1" x14ac:dyDescent="0.15">
      <c r="A17" s="22"/>
      <c r="B17" s="55" t="str">
        <f>IF(テーブル141523242534[[#This Row],[列1]]="",
    "",
    TEXT(テーブル141523242534[[#This Row],[列1]],"(aaa)"))</f>
        <v/>
      </c>
      <c r="C17" s="17" t="s">
        <v>22</v>
      </c>
      <c r="D17" s="95" t="s">
        <v>23</v>
      </c>
      <c r="E17" s="18" t="s">
        <v>22</v>
      </c>
      <c r="F17" s="143" t="s">
        <v>36</v>
      </c>
      <c r="G1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48" t="s">
        <v>24</v>
      </c>
      <c r="I1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50" t="s">
        <v>25</v>
      </c>
      <c r="K17" s="51">
        <f>IFERROR((テーブル141523242534[[#This Row],[列5]]+テーブル141523242534[[#This Row],[列7]]/60)*$C$5,"")</f>
        <v>0</v>
      </c>
      <c r="L17" s="52" t="s">
        <v>5</v>
      </c>
      <c r="M17" s="57"/>
      <c r="N17" s="54"/>
      <c r="O17" s="75"/>
      <c r="P17" s="44"/>
    </row>
    <row r="18" spans="1:16" ht="22.5" customHeight="1" x14ac:dyDescent="0.15">
      <c r="A18" s="22"/>
      <c r="B18" s="55" t="str">
        <f>IF(テーブル141523242534[[#This Row],[列1]]="",
    "",
    TEXT(テーブル141523242534[[#This Row],[列1]],"(aaa)"))</f>
        <v/>
      </c>
      <c r="C18" s="17" t="s">
        <v>22</v>
      </c>
      <c r="D18" s="95" t="s">
        <v>23</v>
      </c>
      <c r="E18" s="18" t="s">
        <v>22</v>
      </c>
      <c r="F18" s="143" t="s">
        <v>36</v>
      </c>
      <c r="G1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48" t="s">
        <v>24</v>
      </c>
      <c r="I1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50" t="s">
        <v>25</v>
      </c>
      <c r="K18" s="51">
        <f>IFERROR((テーブル141523242534[[#This Row],[列5]]+テーブル141523242534[[#This Row],[列7]]/60)*$C$5,"")</f>
        <v>0</v>
      </c>
      <c r="L18" s="52" t="s">
        <v>5</v>
      </c>
      <c r="M18" s="57"/>
      <c r="N18" s="54"/>
      <c r="O18" s="75"/>
      <c r="P18" s="44"/>
    </row>
    <row r="19" spans="1:16" ht="22.5" customHeight="1" x14ac:dyDescent="0.15">
      <c r="A19" s="22"/>
      <c r="B19" s="55" t="str">
        <f>IF(テーブル141523242534[[#This Row],[列1]]="",
    "",
    TEXT(テーブル141523242534[[#This Row],[列1]],"(aaa)"))</f>
        <v/>
      </c>
      <c r="C19" s="17" t="s">
        <v>22</v>
      </c>
      <c r="D19" s="95" t="s">
        <v>23</v>
      </c>
      <c r="E19" s="18" t="s">
        <v>22</v>
      </c>
      <c r="F19" s="143" t="s">
        <v>36</v>
      </c>
      <c r="G1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48" t="s">
        <v>24</v>
      </c>
      <c r="I1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50" t="s">
        <v>25</v>
      </c>
      <c r="K19" s="51">
        <f>IFERROR((テーブル141523242534[[#This Row],[列5]]+テーブル141523242534[[#This Row],[列7]]/60)*$C$5,"")</f>
        <v>0</v>
      </c>
      <c r="L19" s="52" t="s">
        <v>5</v>
      </c>
      <c r="M19" s="57"/>
      <c r="N19" s="54"/>
      <c r="O19" s="75"/>
      <c r="P19" s="44"/>
    </row>
    <row r="20" spans="1:16" ht="22.5" customHeight="1" x14ac:dyDescent="0.15">
      <c r="A20" s="22"/>
      <c r="B20" s="55" t="str">
        <f>IF(テーブル141523242534[[#This Row],[列1]]="",
    "",
    TEXT(テーブル141523242534[[#This Row],[列1]],"(aaa)"))</f>
        <v/>
      </c>
      <c r="C20" s="17" t="s">
        <v>22</v>
      </c>
      <c r="D20" s="95" t="s">
        <v>23</v>
      </c>
      <c r="E20" s="18" t="s">
        <v>22</v>
      </c>
      <c r="F20" s="143" t="s">
        <v>36</v>
      </c>
      <c r="G2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48" t="s">
        <v>24</v>
      </c>
      <c r="I2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50" t="s">
        <v>25</v>
      </c>
      <c r="K20" s="51">
        <f>IFERROR((テーブル141523242534[[#This Row],[列5]]+テーブル141523242534[[#This Row],[列7]]/60)*$C$5,"")</f>
        <v>0</v>
      </c>
      <c r="L20" s="52" t="s">
        <v>5</v>
      </c>
      <c r="M20" s="57"/>
      <c r="N20" s="54"/>
      <c r="O20" s="75"/>
      <c r="P20" s="44"/>
    </row>
    <row r="21" spans="1:16" ht="22.5" customHeight="1" x14ac:dyDescent="0.15">
      <c r="A21" s="22"/>
      <c r="B21" s="55" t="str">
        <f>IF(テーブル141523242534[[#This Row],[列1]]="",
    "",
    TEXT(テーブル141523242534[[#This Row],[列1]],"(aaa)"))</f>
        <v/>
      </c>
      <c r="C21" s="17" t="s">
        <v>22</v>
      </c>
      <c r="D21" s="95" t="s">
        <v>23</v>
      </c>
      <c r="E21" s="18" t="s">
        <v>22</v>
      </c>
      <c r="F21" s="143" t="s">
        <v>36</v>
      </c>
      <c r="G2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48" t="s">
        <v>24</v>
      </c>
      <c r="I2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50" t="s">
        <v>25</v>
      </c>
      <c r="K21" s="51">
        <f>IFERROR((テーブル141523242534[[#This Row],[列5]]+テーブル141523242534[[#This Row],[列7]]/60)*$C$5,"")</f>
        <v>0</v>
      </c>
      <c r="L21" s="52" t="s">
        <v>5</v>
      </c>
      <c r="M21" s="57"/>
      <c r="N21" s="54"/>
      <c r="O21" s="75"/>
      <c r="P21" s="44"/>
    </row>
    <row r="22" spans="1:16" ht="22.5" customHeight="1" x14ac:dyDescent="0.15">
      <c r="A22" s="22"/>
      <c r="B22" s="55" t="str">
        <f>IF(テーブル141523242534[[#This Row],[列1]]="",
    "",
    TEXT(テーブル141523242534[[#This Row],[列1]],"(aaa)"))</f>
        <v/>
      </c>
      <c r="C22" s="17" t="s">
        <v>22</v>
      </c>
      <c r="D22" s="95" t="s">
        <v>23</v>
      </c>
      <c r="E22" s="18" t="s">
        <v>22</v>
      </c>
      <c r="F22" s="143" t="s">
        <v>36</v>
      </c>
      <c r="G2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48" t="s">
        <v>24</v>
      </c>
      <c r="I2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50" t="s">
        <v>25</v>
      </c>
      <c r="K22" s="51">
        <f>IFERROR((テーブル141523242534[[#This Row],[列5]]+テーブル141523242534[[#This Row],[列7]]/60)*$C$5,"")</f>
        <v>0</v>
      </c>
      <c r="L22" s="52" t="s">
        <v>5</v>
      </c>
      <c r="M22" s="57"/>
      <c r="N22" s="54"/>
      <c r="O22" s="75"/>
      <c r="P22" s="44"/>
    </row>
    <row r="23" spans="1:16" ht="22.5" customHeight="1" x14ac:dyDescent="0.15">
      <c r="A23" s="22"/>
      <c r="B23" s="55" t="str">
        <f>IF(テーブル141523242534[[#This Row],[列1]]="",
    "",
    TEXT(テーブル141523242534[[#This Row],[列1]],"(aaa)"))</f>
        <v/>
      </c>
      <c r="C23" s="17" t="s">
        <v>22</v>
      </c>
      <c r="D23" s="95" t="s">
        <v>23</v>
      </c>
      <c r="E23" s="18" t="s">
        <v>22</v>
      </c>
      <c r="F23" s="143" t="s">
        <v>36</v>
      </c>
      <c r="G2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48" t="s">
        <v>24</v>
      </c>
      <c r="I2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50" t="s">
        <v>25</v>
      </c>
      <c r="K23" s="51">
        <f>IFERROR((テーブル141523242534[[#This Row],[列5]]+テーブル141523242534[[#This Row],[列7]]/60)*$C$5,"")</f>
        <v>0</v>
      </c>
      <c r="L23" s="52" t="s">
        <v>5</v>
      </c>
      <c r="M23" s="57"/>
      <c r="N23" s="54"/>
      <c r="O23" s="75"/>
      <c r="P23" s="44"/>
    </row>
    <row r="24" spans="1:16" ht="22.5" customHeight="1" x14ac:dyDescent="0.15">
      <c r="A24" s="22"/>
      <c r="B24" s="55" t="str">
        <f>IF(テーブル141523242534[[#This Row],[列1]]="",
    "",
    TEXT(テーブル141523242534[[#This Row],[列1]],"(aaa)"))</f>
        <v/>
      </c>
      <c r="C24" s="17" t="s">
        <v>22</v>
      </c>
      <c r="D24" s="95" t="s">
        <v>23</v>
      </c>
      <c r="E24" s="18" t="s">
        <v>22</v>
      </c>
      <c r="F24" s="143" t="s">
        <v>36</v>
      </c>
      <c r="G2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48" t="s">
        <v>24</v>
      </c>
      <c r="I2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50" t="s">
        <v>25</v>
      </c>
      <c r="K24" s="51">
        <f>IFERROR((テーブル141523242534[[#This Row],[列5]]+テーブル141523242534[[#This Row],[列7]]/60)*$C$5,"")</f>
        <v>0</v>
      </c>
      <c r="L24" s="52" t="s">
        <v>5</v>
      </c>
      <c r="M24" s="53"/>
      <c r="N24" s="54"/>
      <c r="O24" s="75"/>
      <c r="P24" s="44"/>
    </row>
    <row r="25" spans="1:16" ht="22.5" customHeight="1" x14ac:dyDescent="0.15">
      <c r="A25" s="22"/>
      <c r="B25" s="55" t="str">
        <f>IF(テーブル141523242534[[#This Row],[列1]]="",
    "",
    TEXT(テーブル141523242534[[#This Row],[列1]],"(aaa)"))</f>
        <v/>
      </c>
      <c r="C25" s="17" t="s">
        <v>22</v>
      </c>
      <c r="D25" s="95" t="s">
        <v>23</v>
      </c>
      <c r="E25" s="18" t="s">
        <v>22</v>
      </c>
      <c r="F25" s="143" t="s">
        <v>36</v>
      </c>
      <c r="G2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48" t="s">
        <v>24</v>
      </c>
      <c r="I2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50" t="s">
        <v>25</v>
      </c>
      <c r="K25" s="51">
        <f>IFERROR((テーブル141523242534[[#This Row],[列5]]+テーブル141523242534[[#This Row],[列7]]/60)*$C$5,"")</f>
        <v>0</v>
      </c>
      <c r="L25" s="52" t="s">
        <v>5</v>
      </c>
      <c r="M25" s="57"/>
      <c r="N25" s="54"/>
      <c r="O25" s="75"/>
      <c r="P25" s="44"/>
    </row>
    <row r="26" spans="1:16" ht="22.5" customHeight="1" x14ac:dyDescent="0.15">
      <c r="A26" s="22"/>
      <c r="B26" s="55" t="str">
        <f>IF(テーブル141523242534[[#This Row],[列1]]="",
    "",
    TEXT(テーブル141523242534[[#This Row],[列1]],"(aaa)"))</f>
        <v/>
      </c>
      <c r="C26" s="17" t="s">
        <v>22</v>
      </c>
      <c r="D26" s="95" t="s">
        <v>23</v>
      </c>
      <c r="E26" s="18" t="s">
        <v>22</v>
      </c>
      <c r="F26" s="143" t="s">
        <v>36</v>
      </c>
      <c r="G2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48" t="s">
        <v>24</v>
      </c>
      <c r="I2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50" t="s">
        <v>25</v>
      </c>
      <c r="K26" s="51">
        <f>IFERROR((テーブル141523242534[[#This Row],[列5]]+テーブル141523242534[[#This Row],[列7]]/60)*$C$5,"")</f>
        <v>0</v>
      </c>
      <c r="L26" s="52" t="s">
        <v>5</v>
      </c>
      <c r="M26" s="57"/>
      <c r="N26" s="54"/>
      <c r="O26" s="75"/>
      <c r="P26" s="44"/>
    </row>
    <row r="27" spans="1:16" ht="22.5" customHeight="1" x14ac:dyDescent="0.15">
      <c r="A27" s="22"/>
      <c r="B27" s="55" t="str">
        <f>IF(テーブル141523242534[[#This Row],[列1]]="",
    "",
    TEXT(テーブル141523242534[[#This Row],[列1]],"(aaa)"))</f>
        <v/>
      </c>
      <c r="C27" s="17" t="s">
        <v>22</v>
      </c>
      <c r="D27" s="95" t="s">
        <v>23</v>
      </c>
      <c r="E27" s="18" t="s">
        <v>22</v>
      </c>
      <c r="F27" s="143" t="s">
        <v>36</v>
      </c>
      <c r="G2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48" t="s">
        <v>24</v>
      </c>
      <c r="I2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50" t="s">
        <v>25</v>
      </c>
      <c r="K27" s="51">
        <f>IFERROR((テーブル141523242534[[#This Row],[列5]]+テーブル141523242534[[#This Row],[列7]]/60)*$C$5,"")</f>
        <v>0</v>
      </c>
      <c r="L27" s="52" t="s">
        <v>5</v>
      </c>
      <c r="M27" s="57"/>
      <c r="N27" s="54"/>
      <c r="O27" s="75"/>
      <c r="P27" s="44"/>
    </row>
    <row r="28" spans="1:16" ht="22.5" customHeight="1" x14ac:dyDescent="0.15">
      <c r="A28" s="22"/>
      <c r="B28" s="55" t="str">
        <f>IF(テーブル141523242534[[#This Row],[列1]]="",
    "",
    TEXT(テーブル141523242534[[#This Row],[列1]],"(aaa)"))</f>
        <v/>
      </c>
      <c r="C28" s="17" t="s">
        <v>22</v>
      </c>
      <c r="D28" s="95" t="s">
        <v>23</v>
      </c>
      <c r="E28" s="18" t="s">
        <v>22</v>
      </c>
      <c r="F28" s="143" t="s">
        <v>36</v>
      </c>
      <c r="G2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48" t="s">
        <v>24</v>
      </c>
      <c r="I2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50" t="s">
        <v>25</v>
      </c>
      <c r="K28" s="51">
        <f>IFERROR((テーブル141523242534[[#This Row],[列5]]+テーブル141523242534[[#This Row],[列7]]/60)*$C$5,"")</f>
        <v>0</v>
      </c>
      <c r="L28" s="52" t="s">
        <v>5</v>
      </c>
      <c r="M28" s="57"/>
      <c r="N28" s="54"/>
      <c r="O28" s="75"/>
      <c r="P28" s="44"/>
    </row>
    <row r="29" spans="1:16" ht="22.5" customHeight="1" x14ac:dyDescent="0.15">
      <c r="A29" s="22"/>
      <c r="B29" s="55" t="str">
        <f>IF(テーブル141523242534[[#This Row],[列1]]="",
    "",
    TEXT(テーブル141523242534[[#This Row],[列1]],"(aaa)"))</f>
        <v/>
      </c>
      <c r="C29" s="17" t="s">
        <v>22</v>
      </c>
      <c r="D29" s="95" t="s">
        <v>23</v>
      </c>
      <c r="E29" s="18" t="s">
        <v>22</v>
      </c>
      <c r="F29" s="143" t="s">
        <v>36</v>
      </c>
      <c r="G2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48" t="s">
        <v>24</v>
      </c>
      <c r="I2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50" t="s">
        <v>25</v>
      </c>
      <c r="K29" s="51">
        <f>IFERROR((テーブル141523242534[[#This Row],[列5]]+テーブル141523242534[[#This Row],[列7]]/60)*$C$5,"")</f>
        <v>0</v>
      </c>
      <c r="L29" s="52" t="s">
        <v>5</v>
      </c>
      <c r="M29" s="57"/>
      <c r="N29" s="54"/>
      <c r="O29" s="75"/>
      <c r="P29" s="44"/>
    </row>
    <row r="30" spans="1:16" ht="22.5" customHeight="1" thickBot="1" x14ac:dyDescent="0.2">
      <c r="A30" s="23"/>
      <c r="B30" s="58" t="str">
        <f>IF(テーブル141523242534[[#This Row],[列1]]="",
    "",
    TEXT(テーブル141523242534[[#This Row],[列1]],"(aaa)"))</f>
        <v/>
      </c>
      <c r="C30" s="19" t="s">
        <v>22</v>
      </c>
      <c r="D30" s="59" t="s">
        <v>23</v>
      </c>
      <c r="E30" s="144" t="s">
        <v>22</v>
      </c>
      <c r="F30" s="20" t="s">
        <v>36</v>
      </c>
      <c r="G30" s="60">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61" t="s">
        <v>24</v>
      </c>
      <c r="I30" s="62"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63" t="s">
        <v>25</v>
      </c>
      <c r="K30" s="64">
        <f>IFERROR((テーブル141523242534[[#This Row],[列5]]+テーブル141523242534[[#This Row],[列7]]/60)*$C$5,"")</f>
        <v>0</v>
      </c>
      <c r="L30" s="65" t="s">
        <v>5</v>
      </c>
      <c r="M30" s="66"/>
      <c r="N30" s="67"/>
      <c r="O30" s="75"/>
      <c r="P30" s="44"/>
    </row>
    <row r="31" spans="1:16" ht="22.5" customHeight="1" thickBot="1" x14ac:dyDescent="0.2">
      <c r="A31" s="184" t="s">
        <v>30</v>
      </c>
      <c r="B31" s="185"/>
      <c r="C31" s="186"/>
      <c r="D31" s="187"/>
      <c r="E31" s="188"/>
      <c r="F31" s="93"/>
      <c r="G31" s="189">
        <f>SUM(テーブル141523242534[[#All],[列5]])+SUM(テーブル141523242534[[#All],[列7]])/60</f>
        <v>0</v>
      </c>
      <c r="H31" s="190"/>
      <c r="I31" s="191" t="s">
        <v>26</v>
      </c>
      <c r="J31" s="192"/>
      <c r="K31" s="68">
        <f>SUM(テーブル141523242534[[#All],[列9]])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⑬年月支払分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IF(テーブル141523242533[[#This Row],[列1]]="",
    "",
    TEXT(テーブル141523242533[[#This Row],[列1]],"(aaa)"))</f>
        <v/>
      </c>
      <c r="C8" s="15" t="s">
        <v>36</v>
      </c>
      <c r="D8" s="35" t="s">
        <v>15</v>
      </c>
      <c r="E8" s="16" t="s">
        <v>36</v>
      </c>
      <c r="F8" s="142" t="s">
        <v>36</v>
      </c>
      <c r="G8" s="36">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37" t="s">
        <v>24</v>
      </c>
      <c r="I8" s="38"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39" t="s">
        <v>25</v>
      </c>
      <c r="K8" s="40">
        <f>IFERROR((テーブル141523242533[[#This Row],[列5]]+テーブル141523242533[[#This Row],[列7]]/60)*$C$5,"")</f>
        <v>0</v>
      </c>
      <c r="L8" s="41" t="s">
        <v>5</v>
      </c>
      <c r="M8" s="42"/>
      <c r="N8" s="43"/>
      <c r="O8" s="75"/>
      <c r="P8" s="44"/>
    </row>
    <row r="9" spans="1:16" ht="22.5" customHeight="1" x14ac:dyDescent="0.15">
      <c r="A9" s="22"/>
      <c r="B9" s="45" t="str">
        <f>IF(テーブル141523242533[[#This Row],[列1]]="",
    "",
    TEXT(テーブル141523242533[[#This Row],[列1]],"(aaa)"))</f>
        <v/>
      </c>
      <c r="C9" s="17" t="s">
        <v>36</v>
      </c>
      <c r="D9" s="95" t="s">
        <v>15</v>
      </c>
      <c r="E9" s="18" t="s">
        <v>36</v>
      </c>
      <c r="F9" s="143" t="s">
        <v>36</v>
      </c>
      <c r="G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48" t="s">
        <v>24</v>
      </c>
      <c r="I9" s="49"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50" t="s">
        <v>25</v>
      </c>
      <c r="K9" s="51">
        <f>IFERROR((テーブル141523242533[[#This Row],[列5]]+テーブル141523242533[[#This Row],[列7]]/60)*$C$5,"")</f>
        <v>0</v>
      </c>
      <c r="L9" s="52" t="s">
        <v>5</v>
      </c>
      <c r="M9" s="53"/>
      <c r="N9" s="54"/>
      <c r="O9" s="75"/>
      <c r="P9" s="44"/>
    </row>
    <row r="10" spans="1:16" ht="22.5" customHeight="1" x14ac:dyDescent="0.15">
      <c r="A10" s="22"/>
      <c r="B10" s="55" t="str">
        <f>IF(テーブル141523242533[[#This Row],[列1]]="",
    "",
    TEXT(テーブル141523242533[[#This Row],[列1]],"(aaa)"))</f>
        <v/>
      </c>
      <c r="C10" s="17" t="s">
        <v>36</v>
      </c>
      <c r="D10" s="95" t="s">
        <v>15</v>
      </c>
      <c r="E10" s="18" t="s">
        <v>36</v>
      </c>
      <c r="F10" s="143" t="s">
        <v>36</v>
      </c>
      <c r="G1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48" t="s">
        <v>24</v>
      </c>
      <c r="I1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50" t="s">
        <v>25</v>
      </c>
      <c r="K10" s="51">
        <f>IFERROR((テーブル141523242533[[#This Row],[列5]]+テーブル141523242533[[#This Row],[列7]]/60)*$C$5,"")</f>
        <v>0</v>
      </c>
      <c r="L10" s="52" t="s">
        <v>5</v>
      </c>
      <c r="M10" s="57"/>
      <c r="N10" s="54"/>
      <c r="O10" s="75"/>
      <c r="P10" s="44"/>
    </row>
    <row r="11" spans="1:16" ht="22.5" customHeight="1" x14ac:dyDescent="0.15">
      <c r="A11" s="22"/>
      <c r="B11" s="55" t="str">
        <f>IF(テーブル141523242533[[#This Row],[列1]]="",
    "",
    TEXT(テーブル141523242533[[#This Row],[列1]],"(aaa)"))</f>
        <v/>
      </c>
      <c r="C11" s="17" t="s">
        <v>22</v>
      </c>
      <c r="D11" s="95" t="s">
        <v>23</v>
      </c>
      <c r="E11" s="18" t="s">
        <v>22</v>
      </c>
      <c r="F11" s="143" t="s">
        <v>36</v>
      </c>
      <c r="G1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48" t="s">
        <v>24</v>
      </c>
      <c r="I1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50" t="s">
        <v>25</v>
      </c>
      <c r="K11" s="51">
        <f>IFERROR((テーブル141523242533[[#This Row],[列5]]+テーブル141523242533[[#This Row],[列7]]/60)*$C$5,"")</f>
        <v>0</v>
      </c>
      <c r="L11" s="52" t="s">
        <v>5</v>
      </c>
      <c r="M11" s="57"/>
      <c r="N11" s="54"/>
      <c r="O11" s="75"/>
      <c r="P11" s="44"/>
    </row>
    <row r="12" spans="1:16" ht="22.5" customHeight="1" x14ac:dyDescent="0.15">
      <c r="A12" s="22"/>
      <c r="B12" s="55" t="str">
        <f>IF(テーブル141523242533[[#This Row],[列1]]="",
    "",
    TEXT(テーブル141523242533[[#This Row],[列1]],"(aaa)"))</f>
        <v/>
      </c>
      <c r="C12" s="17" t="s">
        <v>22</v>
      </c>
      <c r="D12" s="95" t="s">
        <v>23</v>
      </c>
      <c r="E12" s="18" t="s">
        <v>22</v>
      </c>
      <c r="F12" s="143" t="s">
        <v>36</v>
      </c>
      <c r="G1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48" t="s">
        <v>24</v>
      </c>
      <c r="I1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50" t="s">
        <v>25</v>
      </c>
      <c r="K12" s="51">
        <f>IFERROR((テーブル141523242533[[#This Row],[列5]]+テーブル141523242533[[#This Row],[列7]]/60)*$C$5,"")</f>
        <v>0</v>
      </c>
      <c r="L12" s="52" t="s">
        <v>5</v>
      </c>
      <c r="M12" s="57"/>
      <c r="N12" s="54"/>
      <c r="O12" s="75"/>
      <c r="P12" s="44"/>
    </row>
    <row r="13" spans="1:16" ht="22.5" customHeight="1" x14ac:dyDescent="0.15">
      <c r="A13" s="22"/>
      <c r="B13" s="55" t="str">
        <f>IF(テーブル141523242533[[#This Row],[列1]]="",
    "",
    TEXT(テーブル141523242533[[#This Row],[列1]],"(aaa)"))</f>
        <v/>
      </c>
      <c r="C13" s="17" t="s">
        <v>22</v>
      </c>
      <c r="D13" s="95" t="s">
        <v>23</v>
      </c>
      <c r="E13" s="18" t="s">
        <v>22</v>
      </c>
      <c r="F13" s="143" t="s">
        <v>36</v>
      </c>
      <c r="G1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48" t="s">
        <v>24</v>
      </c>
      <c r="I1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50" t="s">
        <v>25</v>
      </c>
      <c r="K13" s="51">
        <f>IFERROR((テーブル141523242533[[#This Row],[列5]]+テーブル141523242533[[#This Row],[列7]]/60)*$C$5,"")</f>
        <v>0</v>
      </c>
      <c r="L13" s="52" t="s">
        <v>5</v>
      </c>
      <c r="M13" s="57"/>
      <c r="N13" s="54"/>
      <c r="O13" s="75"/>
      <c r="P13" s="44"/>
    </row>
    <row r="14" spans="1:16" ht="22.5" customHeight="1" x14ac:dyDescent="0.15">
      <c r="A14" s="22"/>
      <c r="B14" s="55" t="str">
        <f>IF(テーブル141523242533[[#This Row],[列1]]="",
    "",
    TEXT(テーブル141523242533[[#This Row],[列1]],"(aaa)"))</f>
        <v/>
      </c>
      <c r="C14" s="17" t="s">
        <v>22</v>
      </c>
      <c r="D14" s="95" t="s">
        <v>23</v>
      </c>
      <c r="E14" s="18" t="s">
        <v>22</v>
      </c>
      <c r="F14" s="143" t="s">
        <v>36</v>
      </c>
      <c r="G1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48" t="s">
        <v>24</v>
      </c>
      <c r="I1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50" t="s">
        <v>25</v>
      </c>
      <c r="K14" s="51">
        <f>IFERROR((テーブル141523242533[[#This Row],[列5]]+テーブル141523242533[[#This Row],[列7]]/60)*$C$5,"")</f>
        <v>0</v>
      </c>
      <c r="L14" s="52" t="s">
        <v>5</v>
      </c>
      <c r="M14" s="57"/>
      <c r="N14" s="54"/>
      <c r="O14" s="75"/>
      <c r="P14" s="44"/>
    </row>
    <row r="15" spans="1:16" ht="22.5" customHeight="1" x14ac:dyDescent="0.15">
      <c r="A15" s="22"/>
      <c r="B15" s="55" t="str">
        <f>IF(テーブル141523242533[[#This Row],[列1]]="",
    "",
    TEXT(テーブル141523242533[[#This Row],[列1]],"(aaa)"))</f>
        <v/>
      </c>
      <c r="C15" s="17" t="s">
        <v>22</v>
      </c>
      <c r="D15" s="95" t="s">
        <v>23</v>
      </c>
      <c r="E15" s="18" t="s">
        <v>22</v>
      </c>
      <c r="F15" s="143" t="s">
        <v>36</v>
      </c>
      <c r="G1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48" t="s">
        <v>24</v>
      </c>
      <c r="I1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50" t="s">
        <v>25</v>
      </c>
      <c r="K15" s="51">
        <f>IFERROR((テーブル141523242533[[#This Row],[列5]]+テーブル141523242533[[#This Row],[列7]]/60)*$C$5,"")</f>
        <v>0</v>
      </c>
      <c r="L15" s="52" t="s">
        <v>5</v>
      </c>
      <c r="M15" s="57"/>
      <c r="N15" s="54"/>
      <c r="O15" s="75"/>
      <c r="P15" s="44"/>
    </row>
    <row r="16" spans="1:16" ht="22.5" customHeight="1" x14ac:dyDescent="0.15">
      <c r="A16" s="22"/>
      <c r="B16" s="55" t="str">
        <f>IF(テーブル141523242533[[#This Row],[列1]]="",
    "",
    TEXT(テーブル141523242533[[#This Row],[列1]],"(aaa)"))</f>
        <v/>
      </c>
      <c r="C16" s="17" t="s">
        <v>22</v>
      </c>
      <c r="D16" s="95" t="s">
        <v>23</v>
      </c>
      <c r="E16" s="18" t="s">
        <v>22</v>
      </c>
      <c r="F16" s="143" t="s">
        <v>36</v>
      </c>
      <c r="G1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48" t="s">
        <v>24</v>
      </c>
      <c r="I1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50" t="s">
        <v>25</v>
      </c>
      <c r="K16" s="51">
        <f>IFERROR((テーブル141523242533[[#This Row],[列5]]+テーブル141523242533[[#This Row],[列7]]/60)*$C$5,"")</f>
        <v>0</v>
      </c>
      <c r="L16" s="52" t="s">
        <v>5</v>
      </c>
      <c r="M16" s="57"/>
      <c r="N16" s="54"/>
      <c r="O16" s="75"/>
      <c r="P16" s="44"/>
    </row>
    <row r="17" spans="1:16" ht="22.5" customHeight="1" x14ac:dyDescent="0.15">
      <c r="A17" s="22"/>
      <c r="B17" s="55" t="str">
        <f>IF(テーブル141523242533[[#This Row],[列1]]="",
    "",
    TEXT(テーブル141523242533[[#This Row],[列1]],"(aaa)"))</f>
        <v/>
      </c>
      <c r="C17" s="17" t="s">
        <v>22</v>
      </c>
      <c r="D17" s="95" t="s">
        <v>23</v>
      </c>
      <c r="E17" s="18" t="s">
        <v>22</v>
      </c>
      <c r="F17" s="143" t="s">
        <v>36</v>
      </c>
      <c r="G1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48" t="s">
        <v>24</v>
      </c>
      <c r="I1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50" t="s">
        <v>25</v>
      </c>
      <c r="K17" s="51">
        <f>IFERROR((テーブル141523242533[[#This Row],[列5]]+テーブル141523242533[[#This Row],[列7]]/60)*$C$5,"")</f>
        <v>0</v>
      </c>
      <c r="L17" s="52" t="s">
        <v>5</v>
      </c>
      <c r="M17" s="57"/>
      <c r="N17" s="54"/>
      <c r="O17" s="75"/>
      <c r="P17" s="44"/>
    </row>
    <row r="18" spans="1:16" ht="22.5" customHeight="1" x14ac:dyDescent="0.15">
      <c r="A18" s="22"/>
      <c r="B18" s="55" t="str">
        <f>IF(テーブル141523242533[[#This Row],[列1]]="",
    "",
    TEXT(テーブル141523242533[[#This Row],[列1]],"(aaa)"))</f>
        <v/>
      </c>
      <c r="C18" s="17" t="s">
        <v>22</v>
      </c>
      <c r="D18" s="95" t="s">
        <v>23</v>
      </c>
      <c r="E18" s="18" t="s">
        <v>22</v>
      </c>
      <c r="F18" s="143" t="s">
        <v>36</v>
      </c>
      <c r="G1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48" t="s">
        <v>24</v>
      </c>
      <c r="I1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50" t="s">
        <v>25</v>
      </c>
      <c r="K18" s="51">
        <f>IFERROR((テーブル141523242533[[#This Row],[列5]]+テーブル141523242533[[#This Row],[列7]]/60)*$C$5,"")</f>
        <v>0</v>
      </c>
      <c r="L18" s="52" t="s">
        <v>5</v>
      </c>
      <c r="M18" s="57"/>
      <c r="N18" s="54"/>
      <c r="O18" s="75"/>
      <c r="P18" s="44"/>
    </row>
    <row r="19" spans="1:16" ht="22.5" customHeight="1" x14ac:dyDescent="0.15">
      <c r="A19" s="22"/>
      <c r="B19" s="55" t="str">
        <f>IF(テーブル141523242533[[#This Row],[列1]]="",
    "",
    TEXT(テーブル141523242533[[#This Row],[列1]],"(aaa)"))</f>
        <v/>
      </c>
      <c r="C19" s="17" t="s">
        <v>22</v>
      </c>
      <c r="D19" s="95" t="s">
        <v>23</v>
      </c>
      <c r="E19" s="18" t="s">
        <v>22</v>
      </c>
      <c r="F19" s="143" t="s">
        <v>36</v>
      </c>
      <c r="G1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48" t="s">
        <v>24</v>
      </c>
      <c r="I1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50" t="s">
        <v>25</v>
      </c>
      <c r="K19" s="51">
        <f>IFERROR((テーブル141523242533[[#This Row],[列5]]+テーブル141523242533[[#This Row],[列7]]/60)*$C$5,"")</f>
        <v>0</v>
      </c>
      <c r="L19" s="52" t="s">
        <v>5</v>
      </c>
      <c r="M19" s="57"/>
      <c r="N19" s="54"/>
      <c r="O19" s="75"/>
      <c r="P19" s="44"/>
    </row>
    <row r="20" spans="1:16" ht="22.5" customHeight="1" x14ac:dyDescent="0.15">
      <c r="A20" s="22"/>
      <c r="B20" s="55" t="str">
        <f>IF(テーブル141523242533[[#This Row],[列1]]="",
    "",
    TEXT(テーブル141523242533[[#This Row],[列1]],"(aaa)"))</f>
        <v/>
      </c>
      <c r="C20" s="17" t="s">
        <v>22</v>
      </c>
      <c r="D20" s="95" t="s">
        <v>23</v>
      </c>
      <c r="E20" s="18" t="s">
        <v>22</v>
      </c>
      <c r="F20" s="143" t="s">
        <v>36</v>
      </c>
      <c r="G2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48" t="s">
        <v>24</v>
      </c>
      <c r="I2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50" t="s">
        <v>25</v>
      </c>
      <c r="K20" s="51">
        <f>IFERROR((テーブル141523242533[[#This Row],[列5]]+テーブル141523242533[[#This Row],[列7]]/60)*$C$5,"")</f>
        <v>0</v>
      </c>
      <c r="L20" s="52" t="s">
        <v>5</v>
      </c>
      <c r="M20" s="57"/>
      <c r="N20" s="54"/>
      <c r="O20" s="75"/>
      <c r="P20" s="44"/>
    </row>
    <row r="21" spans="1:16" ht="22.5" customHeight="1" x14ac:dyDescent="0.15">
      <c r="A21" s="22"/>
      <c r="B21" s="55" t="str">
        <f>IF(テーブル141523242533[[#This Row],[列1]]="",
    "",
    TEXT(テーブル141523242533[[#This Row],[列1]],"(aaa)"))</f>
        <v/>
      </c>
      <c r="C21" s="17" t="s">
        <v>22</v>
      </c>
      <c r="D21" s="95" t="s">
        <v>23</v>
      </c>
      <c r="E21" s="18" t="s">
        <v>22</v>
      </c>
      <c r="F21" s="143" t="s">
        <v>36</v>
      </c>
      <c r="G2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48" t="s">
        <v>24</v>
      </c>
      <c r="I2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50" t="s">
        <v>25</v>
      </c>
      <c r="K21" s="51">
        <f>IFERROR((テーブル141523242533[[#This Row],[列5]]+テーブル141523242533[[#This Row],[列7]]/60)*$C$5,"")</f>
        <v>0</v>
      </c>
      <c r="L21" s="52" t="s">
        <v>5</v>
      </c>
      <c r="M21" s="57"/>
      <c r="N21" s="54"/>
      <c r="O21" s="75"/>
      <c r="P21" s="44"/>
    </row>
    <row r="22" spans="1:16" ht="22.5" customHeight="1" x14ac:dyDescent="0.15">
      <c r="A22" s="22"/>
      <c r="B22" s="55" t="str">
        <f>IF(テーブル141523242533[[#This Row],[列1]]="",
    "",
    TEXT(テーブル141523242533[[#This Row],[列1]],"(aaa)"))</f>
        <v/>
      </c>
      <c r="C22" s="17" t="s">
        <v>22</v>
      </c>
      <c r="D22" s="95" t="s">
        <v>23</v>
      </c>
      <c r="E22" s="18" t="s">
        <v>22</v>
      </c>
      <c r="F22" s="143" t="s">
        <v>36</v>
      </c>
      <c r="G2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48" t="s">
        <v>24</v>
      </c>
      <c r="I2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50" t="s">
        <v>25</v>
      </c>
      <c r="K22" s="51">
        <f>IFERROR((テーブル141523242533[[#This Row],[列5]]+テーブル141523242533[[#This Row],[列7]]/60)*$C$5,"")</f>
        <v>0</v>
      </c>
      <c r="L22" s="52" t="s">
        <v>5</v>
      </c>
      <c r="M22" s="57"/>
      <c r="N22" s="54"/>
      <c r="O22" s="75"/>
      <c r="P22" s="44"/>
    </row>
    <row r="23" spans="1:16" ht="22.5" customHeight="1" x14ac:dyDescent="0.15">
      <c r="A23" s="22"/>
      <c r="B23" s="55" t="str">
        <f>IF(テーブル141523242533[[#This Row],[列1]]="",
    "",
    TEXT(テーブル141523242533[[#This Row],[列1]],"(aaa)"))</f>
        <v/>
      </c>
      <c r="C23" s="17" t="s">
        <v>22</v>
      </c>
      <c r="D23" s="95" t="s">
        <v>23</v>
      </c>
      <c r="E23" s="18" t="s">
        <v>22</v>
      </c>
      <c r="F23" s="143" t="s">
        <v>36</v>
      </c>
      <c r="G2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48" t="s">
        <v>24</v>
      </c>
      <c r="I2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50" t="s">
        <v>25</v>
      </c>
      <c r="K23" s="51">
        <f>IFERROR((テーブル141523242533[[#This Row],[列5]]+テーブル141523242533[[#This Row],[列7]]/60)*$C$5,"")</f>
        <v>0</v>
      </c>
      <c r="L23" s="52" t="s">
        <v>5</v>
      </c>
      <c r="M23" s="57"/>
      <c r="N23" s="54"/>
      <c r="O23" s="75"/>
      <c r="P23" s="44"/>
    </row>
    <row r="24" spans="1:16" ht="22.5" customHeight="1" x14ac:dyDescent="0.15">
      <c r="A24" s="22"/>
      <c r="B24" s="55" t="str">
        <f>IF(テーブル141523242533[[#This Row],[列1]]="",
    "",
    TEXT(テーブル141523242533[[#This Row],[列1]],"(aaa)"))</f>
        <v/>
      </c>
      <c r="C24" s="17" t="s">
        <v>22</v>
      </c>
      <c r="D24" s="95" t="s">
        <v>23</v>
      </c>
      <c r="E24" s="18" t="s">
        <v>22</v>
      </c>
      <c r="F24" s="143" t="s">
        <v>36</v>
      </c>
      <c r="G2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48" t="s">
        <v>24</v>
      </c>
      <c r="I2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50" t="s">
        <v>25</v>
      </c>
      <c r="K24" s="51">
        <f>IFERROR((テーブル141523242533[[#This Row],[列5]]+テーブル141523242533[[#This Row],[列7]]/60)*$C$5,"")</f>
        <v>0</v>
      </c>
      <c r="L24" s="52" t="s">
        <v>5</v>
      </c>
      <c r="M24" s="53"/>
      <c r="N24" s="54"/>
      <c r="O24" s="75"/>
      <c r="P24" s="44"/>
    </row>
    <row r="25" spans="1:16" ht="22.5" customHeight="1" x14ac:dyDescent="0.15">
      <c r="A25" s="22"/>
      <c r="B25" s="55" t="str">
        <f>IF(テーブル141523242533[[#This Row],[列1]]="",
    "",
    TEXT(テーブル141523242533[[#This Row],[列1]],"(aaa)"))</f>
        <v/>
      </c>
      <c r="C25" s="17" t="s">
        <v>22</v>
      </c>
      <c r="D25" s="95" t="s">
        <v>23</v>
      </c>
      <c r="E25" s="18" t="s">
        <v>22</v>
      </c>
      <c r="F25" s="143" t="s">
        <v>36</v>
      </c>
      <c r="G2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48" t="s">
        <v>24</v>
      </c>
      <c r="I2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50" t="s">
        <v>25</v>
      </c>
      <c r="K25" s="51">
        <f>IFERROR((テーブル141523242533[[#This Row],[列5]]+テーブル141523242533[[#This Row],[列7]]/60)*$C$5,"")</f>
        <v>0</v>
      </c>
      <c r="L25" s="52" t="s">
        <v>5</v>
      </c>
      <c r="M25" s="57"/>
      <c r="N25" s="54"/>
      <c r="O25" s="75"/>
      <c r="P25" s="44"/>
    </row>
    <row r="26" spans="1:16" ht="22.5" customHeight="1" x14ac:dyDescent="0.15">
      <c r="A26" s="22"/>
      <c r="B26" s="55" t="str">
        <f>IF(テーブル141523242533[[#This Row],[列1]]="",
    "",
    TEXT(テーブル141523242533[[#This Row],[列1]],"(aaa)"))</f>
        <v/>
      </c>
      <c r="C26" s="17" t="s">
        <v>22</v>
      </c>
      <c r="D26" s="95" t="s">
        <v>23</v>
      </c>
      <c r="E26" s="18" t="s">
        <v>22</v>
      </c>
      <c r="F26" s="143" t="s">
        <v>36</v>
      </c>
      <c r="G2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48" t="s">
        <v>24</v>
      </c>
      <c r="I2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50" t="s">
        <v>25</v>
      </c>
      <c r="K26" s="51">
        <f>IFERROR((テーブル141523242533[[#This Row],[列5]]+テーブル141523242533[[#This Row],[列7]]/60)*$C$5,"")</f>
        <v>0</v>
      </c>
      <c r="L26" s="52" t="s">
        <v>5</v>
      </c>
      <c r="M26" s="57"/>
      <c r="N26" s="54"/>
      <c r="O26" s="75"/>
      <c r="P26" s="44"/>
    </row>
    <row r="27" spans="1:16" ht="22.5" customHeight="1" x14ac:dyDescent="0.15">
      <c r="A27" s="22"/>
      <c r="B27" s="55" t="str">
        <f>IF(テーブル141523242533[[#This Row],[列1]]="",
    "",
    TEXT(テーブル141523242533[[#This Row],[列1]],"(aaa)"))</f>
        <v/>
      </c>
      <c r="C27" s="17" t="s">
        <v>22</v>
      </c>
      <c r="D27" s="95" t="s">
        <v>23</v>
      </c>
      <c r="E27" s="18" t="s">
        <v>22</v>
      </c>
      <c r="F27" s="143" t="s">
        <v>36</v>
      </c>
      <c r="G2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48" t="s">
        <v>24</v>
      </c>
      <c r="I2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50" t="s">
        <v>25</v>
      </c>
      <c r="K27" s="51">
        <f>IFERROR((テーブル141523242533[[#This Row],[列5]]+テーブル141523242533[[#This Row],[列7]]/60)*$C$5,"")</f>
        <v>0</v>
      </c>
      <c r="L27" s="52" t="s">
        <v>5</v>
      </c>
      <c r="M27" s="57"/>
      <c r="N27" s="54"/>
      <c r="O27" s="75"/>
      <c r="P27" s="44"/>
    </row>
    <row r="28" spans="1:16" ht="22.5" customHeight="1" x14ac:dyDescent="0.15">
      <c r="A28" s="22"/>
      <c r="B28" s="55" t="str">
        <f>IF(テーブル141523242533[[#This Row],[列1]]="",
    "",
    TEXT(テーブル141523242533[[#This Row],[列1]],"(aaa)"))</f>
        <v/>
      </c>
      <c r="C28" s="17" t="s">
        <v>22</v>
      </c>
      <c r="D28" s="95" t="s">
        <v>23</v>
      </c>
      <c r="E28" s="18" t="s">
        <v>22</v>
      </c>
      <c r="F28" s="143" t="s">
        <v>36</v>
      </c>
      <c r="G2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48" t="s">
        <v>24</v>
      </c>
      <c r="I2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50" t="s">
        <v>25</v>
      </c>
      <c r="K28" s="51">
        <f>IFERROR((テーブル141523242533[[#This Row],[列5]]+テーブル141523242533[[#This Row],[列7]]/60)*$C$5,"")</f>
        <v>0</v>
      </c>
      <c r="L28" s="52" t="s">
        <v>5</v>
      </c>
      <c r="M28" s="57"/>
      <c r="N28" s="54"/>
      <c r="O28" s="75"/>
      <c r="P28" s="44"/>
    </row>
    <row r="29" spans="1:16" ht="22.5" customHeight="1" x14ac:dyDescent="0.15">
      <c r="A29" s="22"/>
      <c r="B29" s="55" t="str">
        <f>IF(テーブル141523242533[[#This Row],[列1]]="",
    "",
    TEXT(テーブル141523242533[[#This Row],[列1]],"(aaa)"))</f>
        <v/>
      </c>
      <c r="C29" s="17" t="s">
        <v>22</v>
      </c>
      <c r="D29" s="95" t="s">
        <v>23</v>
      </c>
      <c r="E29" s="18" t="s">
        <v>22</v>
      </c>
      <c r="F29" s="143" t="s">
        <v>36</v>
      </c>
      <c r="G2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48" t="s">
        <v>24</v>
      </c>
      <c r="I2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50" t="s">
        <v>25</v>
      </c>
      <c r="K29" s="51">
        <f>IFERROR((テーブル141523242533[[#This Row],[列5]]+テーブル141523242533[[#This Row],[列7]]/60)*$C$5,"")</f>
        <v>0</v>
      </c>
      <c r="L29" s="52" t="s">
        <v>5</v>
      </c>
      <c r="M29" s="57"/>
      <c r="N29" s="54"/>
      <c r="O29" s="75"/>
      <c r="P29" s="44"/>
    </row>
    <row r="30" spans="1:16" ht="22.5" customHeight="1" thickBot="1" x14ac:dyDescent="0.2">
      <c r="A30" s="23"/>
      <c r="B30" s="58" t="str">
        <f>IF(テーブル141523242533[[#This Row],[列1]]="",
    "",
    TEXT(テーブル141523242533[[#This Row],[列1]],"(aaa)"))</f>
        <v/>
      </c>
      <c r="C30" s="19" t="s">
        <v>22</v>
      </c>
      <c r="D30" s="59" t="s">
        <v>23</v>
      </c>
      <c r="E30" s="144" t="s">
        <v>22</v>
      </c>
      <c r="F30" s="20" t="s">
        <v>36</v>
      </c>
      <c r="G30" s="60">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61" t="s">
        <v>24</v>
      </c>
      <c r="I30" s="62"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63" t="s">
        <v>25</v>
      </c>
      <c r="K30" s="64">
        <f>IFERROR((テーブル141523242533[[#This Row],[列5]]+テーブル141523242533[[#This Row],[列7]]/60)*$C$5,"")</f>
        <v>0</v>
      </c>
      <c r="L30" s="65" t="s">
        <v>5</v>
      </c>
      <c r="M30" s="66"/>
      <c r="N30" s="67"/>
      <c r="O30" s="75"/>
      <c r="P30" s="44"/>
    </row>
    <row r="31" spans="1:16" ht="22.5" customHeight="1" thickBot="1" x14ac:dyDescent="0.2">
      <c r="A31" s="184" t="s">
        <v>30</v>
      </c>
      <c r="B31" s="185"/>
      <c r="C31" s="186"/>
      <c r="D31" s="187"/>
      <c r="E31" s="188"/>
      <c r="F31" s="93"/>
      <c r="G31" s="189">
        <f>SUM(テーブル141523242533[[#All],[列5]])+SUM(テーブル141523242533[[#All],[列7]])/60</f>
        <v>0</v>
      </c>
      <c r="H31" s="190"/>
      <c r="I31" s="191" t="s">
        <v>26</v>
      </c>
      <c r="J31" s="192"/>
      <c r="K31" s="68">
        <f>SUM(テーブル141523242533[[#All],[列9]])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⑭年月支払分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IF(テーブル141523242532[[#This Row],[列1]]="",
    "",
    TEXT(テーブル141523242532[[#This Row],[列1]],"(aaa)"))</f>
        <v/>
      </c>
      <c r="C8" s="15" t="s">
        <v>36</v>
      </c>
      <c r="D8" s="35" t="s">
        <v>15</v>
      </c>
      <c r="E8" s="16" t="s">
        <v>36</v>
      </c>
      <c r="F8" s="142" t="s">
        <v>36</v>
      </c>
      <c r="G8" s="36">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37" t="s">
        <v>24</v>
      </c>
      <c r="I8" s="38"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39" t="s">
        <v>25</v>
      </c>
      <c r="K8" s="40">
        <f>IFERROR((テーブル141523242532[[#This Row],[列5]]+テーブル141523242532[[#This Row],[列7]]/60)*$C$5,"")</f>
        <v>0</v>
      </c>
      <c r="L8" s="41" t="s">
        <v>5</v>
      </c>
      <c r="M8" s="42"/>
      <c r="N8" s="43"/>
      <c r="O8" s="75"/>
      <c r="P8" s="44"/>
    </row>
    <row r="9" spans="1:16" ht="22.5" customHeight="1" x14ac:dyDescent="0.15">
      <c r="A9" s="22"/>
      <c r="B9" s="45" t="str">
        <f>IF(テーブル141523242532[[#This Row],[列1]]="",
    "",
    TEXT(テーブル141523242532[[#This Row],[列1]],"(aaa)"))</f>
        <v/>
      </c>
      <c r="C9" s="17" t="s">
        <v>36</v>
      </c>
      <c r="D9" s="95" t="s">
        <v>15</v>
      </c>
      <c r="E9" s="18" t="s">
        <v>36</v>
      </c>
      <c r="F9" s="143" t="s">
        <v>36</v>
      </c>
      <c r="G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48" t="s">
        <v>24</v>
      </c>
      <c r="I9" s="49"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50" t="s">
        <v>25</v>
      </c>
      <c r="K9" s="51">
        <f>IFERROR((テーブル141523242532[[#This Row],[列5]]+テーブル141523242532[[#This Row],[列7]]/60)*$C$5,"")</f>
        <v>0</v>
      </c>
      <c r="L9" s="52" t="s">
        <v>5</v>
      </c>
      <c r="M9" s="53"/>
      <c r="N9" s="54"/>
      <c r="O9" s="75"/>
      <c r="P9" s="44"/>
    </row>
    <row r="10" spans="1:16" ht="22.5" customHeight="1" x14ac:dyDescent="0.15">
      <c r="A10" s="22"/>
      <c r="B10" s="55" t="str">
        <f>IF(テーブル141523242532[[#This Row],[列1]]="",
    "",
    TEXT(テーブル141523242532[[#This Row],[列1]],"(aaa)"))</f>
        <v/>
      </c>
      <c r="C10" s="17" t="s">
        <v>36</v>
      </c>
      <c r="D10" s="95" t="s">
        <v>15</v>
      </c>
      <c r="E10" s="18" t="s">
        <v>36</v>
      </c>
      <c r="F10" s="143" t="s">
        <v>36</v>
      </c>
      <c r="G1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48" t="s">
        <v>24</v>
      </c>
      <c r="I1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50" t="s">
        <v>25</v>
      </c>
      <c r="K10" s="51">
        <f>IFERROR((テーブル141523242532[[#This Row],[列5]]+テーブル141523242532[[#This Row],[列7]]/60)*$C$5,"")</f>
        <v>0</v>
      </c>
      <c r="L10" s="52" t="s">
        <v>5</v>
      </c>
      <c r="M10" s="57"/>
      <c r="N10" s="54"/>
      <c r="O10" s="75"/>
      <c r="P10" s="44"/>
    </row>
    <row r="11" spans="1:16" ht="22.5" customHeight="1" x14ac:dyDescent="0.15">
      <c r="A11" s="22"/>
      <c r="B11" s="55" t="str">
        <f>IF(テーブル141523242532[[#This Row],[列1]]="",
    "",
    TEXT(テーブル141523242532[[#This Row],[列1]],"(aaa)"))</f>
        <v/>
      </c>
      <c r="C11" s="17" t="s">
        <v>22</v>
      </c>
      <c r="D11" s="95" t="s">
        <v>23</v>
      </c>
      <c r="E11" s="18" t="s">
        <v>22</v>
      </c>
      <c r="F11" s="143" t="s">
        <v>36</v>
      </c>
      <c r="G1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48" t="s">
        <v>24</v>
      </c>
      <c r="I1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50" t="s">
        <v>25</v>
      </c>
      <c r="K11" s="51">
        <f>IFERROR((テーブル141523242532[[#This Row],[列5]]+テーブル141523242532[[#This Row],[列7]]/60)*$C$5,"")</f>
        <v>0</v>
      </c>
      <c r="L11" s="52" t="s">
        <v>5</v>
      </c>
      <c r="M11" s="57"/>
      <c r="N11" s="54"/>
      <c r="O11" s="75"/>
      <c r="P11" s="44"/>
    </row>
    <row r="12" spans="1:16" ht="22.5" customHeight="1" x14ac:dyDescent="0.15">
      <c r="A12" s="22"/>
      <c r="B12" s="55" t="str">
        <f>IF(テーブル141523242532[[#This Row],[列1]]="",
    "",
    TEXT(テーブル141523242532[[#This Row],[列1]],"(aaa)"))</f>
        <v/>
      </c>
      <c r="C12" s="17" t="s">
        <v>22</v>
      </c>
      <c r="D12" s="95" t="s">
        <v>23</v>
      </c>
      <c r="E12" s="18" t="s">
        <v>22</v>
      </c>
      <c r="F12" s="143" t="s">
        <v>36</v>
      </c>
      <c r="G1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48" t="s">
        <v>24</v>
      </c>
      <c r="I1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50" t="s">
        <v>25</v>
      </c>
      <c r="K12" s="51">
        <f>IFERROR((テーブル141523242532[[#This Row],[列5]]+テーブル141523242532[[#This Row],[列7]]/60)*$C$5,"")</f>
        <v>0</v>
      </c>
      <c r="L12" s="52" t="s">
        <v>5</v>
      </c>
      <c r="M12" s="57"/>
      <c r="N12" s="54"/>
      <c r="O12" s="75"/>
      <c r="P12" s="44"/>
    </row>
    <row r="13" spans="1:16" ht="22.5" customHeight="1" x14ac:dyDescent="0.15">
      <c r="A13" s="22"/>
      <c r="B13" s="55" t="str">
        <f>IF(テーブル141523242532[[#This Row],[列1]]="",
    "",
    TEXT(テーブル141523242532[[#This Row],[列1]],"(aaa)"))</f>
        <v/>
      </c>
      <c r="C13" s="17" t="s">
        <v>22</v>
      </c>
      <c r="D13" s="95" t="s">
        <v>23</v>
      </c>
      <c r="E13" s="18" t="s">
        <v>22</v>
      </c>
      <c r="F13" s="143" t="s">
        <v>36</v>
      </c>
      <c r="G1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48" t="s">
        <v>24</v>
      </c>
      <c r="I1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50" t="s">
        <v>25</v>
      </c>
      <c r="K13" s="51">
        <f>IFERROR((テーブル141523242532[[#This Row],[列5]]+テーブル141523242532[[#This Row],[列7]]/60)*$C$5,"")</f>
        <v>0</v>
      </c>
      <c r="L13" s="52" t="s">
        <v>5</v>
      </c>
      <c r="M13" s="57"/>
      <c r="N13" s="54"/>
      <c r="O13" s="75"/>
      <c r="P13" s="44"/>
    </row>
    <row r="14" spans="1:16" ht="22.5" customHeight="1" x14ac:dyDescent="0.15">
      <c r="A14" s="22"/>
      <c r="B14" s="55" t="str">
        <f>IF(テーブル141523242532[[#This Row],[列1]]="",
    "",
    TEXT(テーブル141523242532[[#This Row],[列1]],"(aaa)"))</f>
        <v/>
      </c>
      <c r="C14" s="17" t="s">
        <v>22</v>
      </c>
      <c r="D14" s="95" t="s">
        <v>23</v>
      </c>
      <c r="E14" s="18" t="s">
        <v>22</v>
      </c>
      <c r="F14" s="143" t="s">
        <v>36</v>
      </c>
      <c r="G1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48" t="s">
        <v>24</v>
      </c>
      <c r="I1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50" t="s">
        <v>25</v>
      </c>
      <c r="K14" s="51">
        <f>IFERROR((テーブル141523242532[[#This Row],[列5]]+テーブル141523242532[[#This Row],[列7]]/60)*$C$5,"")</f>
        <v>0</v>
      </c>
      <c r="L14" s="52" t="s">
        <v>5</v>
      </c>
      <c r="M14" s="57"/>
      <c r="N14" s="54"/>
      <c r="O14" s="75"/>
      <c r="P14" s="44"/>
    </row>
    <row r="15" spans="1:16" ht="22.5" customHeight="1" x14ac:dyDescent="0.15">
      <c r="A15" s="22"/>
      <c r="B15" s="55" t="str">
        <f>IF(テーブル141523242532[[#This Row],[列1]]="",
    "",
    TEXT(テーブル141523242532[[#This Row],[列1]],"(aaa)"))</f>
        <v/>
      </c>
      <c r="C15" s="17" t="s">
        <v>22</v>
      </c>
      <c r="D15" s="95" t="s">
        <v>23</v>
      </c>
      <c r="E15" s="18" t="s">
        <v>22</v>
      </c>
      <c r="F15" s="143" t="s">
        <v>36</v>
      </c>
      <c r="G1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48" t="s">
        <v>24</v>
      </c>
      <c r="I1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50" t="s">
        <v>25</v>
      </c>
      <c r="K15" s="51">
        <f>IFERROR((テーブル141523242532[[#This Row],[列5]]+テーブル141523242532[[#This Row],[列7]]/60)*$C$5,"")</f>
        <v>0</v>
      </c>
      <c r="L15" s="52" t="s">
        <v>5</v>
      </c>
      <c r="M15" s="57"/>
      <c r="N15" s="54"/>
      <c r="O15" s="75"/>
      <c r="P15" s="44"/>
    </row>
    <row r="16" spans="1:16" ht="22.5" customHeight="1" x14ac:dyDescent="0.15">
      <c r="A16" s="22"/>
      <c r="B16" s="55" t="str">
        <f>IF(テーブル141523242532[[#This Row],[列1]]="",
    "",
    TEXT(テーブル141523242532[[#This Row],[列1]],"(aaa)"))</f>
        <v/>
      </c>
      <c r="C16" s="17" t="s">
        <v>22</v>
      </c>
      <c r="D16" s="95" t="s">
        <v>23</v>
      </c>
      <c r="E16" s="18" t="s">
        <v>22</v>
      </c>
      <c r="F16" s="143" t="s">
        <v>36</v>
      </c>
      <c r="G1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48" t="s">
        <v>24</v>
      </c>
      <c r="I1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50" t="s">
        <v>25</v>
      </c>
      <c r="K16" s="51">
        <f>IFERROR((テーブル141523242532[[#This Row],[列5]]+テーブル141523242532[[#This Row],[列7]]/60)*$C$5,"")</f>
        <v>0</v>
      </c>
      <c r="L16" s="52" t="s">
        <v>5</v>
      </c>
      <c r="M16" s="57"/>
      <c r="N16" s="54"/>
      <c r="O16" s="75"/>
      <c r="P16" s="44"/>
    </row>
    <row r="17" spans="1:16" ht="22.5" customHeight="1" x14ac:dyDescent="0.15">
      <c r="A17" s="22"/>
      <c r="B17" s="55" t="str">
        <f>IF(テーブル141523242532[[#This Row],[列1]]="",
    "",
    TEXT(テーブル141523242532[[#This Row],[列1]],"(aaa)"))</f>
        <v/>
      </c>
      <c r="C17" s="17" t="s">
        <v>22</v>
      </c>
      <c r="D17" s="95" t="s">
        <v>23</v>
      </c>
      <c r="E17" s="18" t="s">
        <v>22</v>
      </c>
      <c r="F17" s="143" t="s">
        <v>36</v>
      </c>
      <c r="G1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48" t="s">
        <v>24</v>
      </c>
      <c r="I1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50" t="s">
        <v>25</v>
      </c>
      <c r="K17" s="51">
        <f>IFERROR((テーブル141523242532[[#This Row],[列5]]+テーブル141523242532[[#This Row],[列7]]/60)*$C$5,"")</f>
        <v>0</v>
      </c>
      <c r="L17" s="52" t="s">
        <v>5</v>
      </c>
      <c r="M17" s="57"/>
      <c r="N17" s="54"/>
      <c r="O17" s="75"/>
      <c r="P17" s="44"/>
    </row>
    <row r="18" spans="1:16" ht="22.5" customHeight="1" x14ac:dyDescent="0.15">
      <c r="A18" s="22"/>
      <c r="B18" s="55" t="str">
        <f>IF(テーブル141523242532[[#This Row],[列1]]="",
    "",
    TEXT(テーブル141523242532[[#This Row],[列1]],"(aaa)"))</f>
        <v/>
      </c>
      <c r="C18" s="17" t="s">
        <v>22</v>
      </c>
      <c r="D18" s="95" t="s">
        <v>23</v>
      </c>
      <c r="E18" s="18" t="s">
        <v>22</v>
      </c>
      <c r="F18" s="143" t="s">
        <v>36</v>
      </c>
      <c r="G1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48" t="s">
        <v>24</v>
      </c>
      <c r="I1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50" t="s">
        <v>25</v>
      </c>
      <c r="K18" s="51">
        <f>IFERROR((テーブル141523242532[[#This Row],[列5]]+テーブル141523242532[[#This Row],[列7]]/60)*$C$5,"")</f>
        <v>0</v>
      </c>
      <c r="L18" s="52" t="s">
        <v>5</v>
      </c>
      <c r="M18" s="57"/>
      <c r="N18" s="54"/>
      <c r="O18" s="75"/>
      <c r="P18" s="44"/>
    </row>
    <row r="19" spans="1:16" ht="22.5" customHeight="1" x14ac:dyDescent="0.15">
      <c r="A19" s="22"/>
      <c r="B19" s="55" t="str">
        <f>IF(テーブル141523242532[[#This Row],[列1]]="",
    "",
    TEXT(テーブル141523242532[[#This Row],[列1]],"(aaa)"))</f>
        <v/>
      </c>
      <c r="C19" s="17" t="s">
        <v>22</v>
      </c>
      <c r="D19" s="95" t="s">
        <v>23</v>
      </c>
      <c r="E19" s="18" t="s">
        <v>22</v>
      </c>
      <c r="F19" s="143" t="s">
        <v>36</v>
      </c>
      <c r="G1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48" t="s">
        <v>24</v>
      </c>
      <c r="I1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50" t="s">
        <v>25</v>
      </c>
      <c r="K19" s="51">
        <f>IFERROR((テーブル141523242532[[#This Row],[列5]]+テーブル141523242532[[#This Row],[列7]]/60)*$C$5,"")</f>
        <v>0</v>
      </c>
      <c r="L19" s="52" t="s">
        <v>5</v>
      </c>
      <c r="M19" s="57"/>
      <c r="N19" s="54"/>
      <c r="O19" s="75"/>
      <c r="P19" s="44"/>
    </row>
    <row r="20" spans="1:16" ht="22.5" customHeight="1" x14ac:dyDescent="0.15">
      <c r="A20" s="22"/>
      <c r="B20" s="55" t="str">
        <f>IF(テーブル141523242532[[#This Row],[列1]]="",
    "",
    TEXT(テーブル141523242532[[#This Row],[列1]],"(aaa)"))</f>
        <v/>
      </c>
      <c r="C20" s="17" t="s">
        <v>22</v>
      </c>
      <c r="D20" s="95" t="s">
        <v>23</v>
      </c>
      <c r="E20" s="18" t="s">
        <v>22</v>
      </c>
      <c r="F20" s="143" t="s">
        <v>36</v>
      </c>
      <c r="G2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48" t="s">
        <v>24</v>
      </c>
      <c r="I2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50" t="s">
        <v>25</v>
      </c>
      <c r="K20" s="51">
        <f>IFERROR((テーブル141523242532[[#This Row],[列5]]+テーブル141523242532[[#This Row],[列7]]/60)*$C$5,"")</f>
        <v>0</v>
      </c>
      <c r="L20" s="52" t="s">
        <v>5</v>
      </c>
      <c r="M20" s="57"/>
      <c r="N20" s="54"/>
      <c r="O20" s="75"/>
      <c r="P20" s="44"/>
    </row>
    <row r="21" spans="1:16" ht="22.5" customHeight="1" x14ac:dyDescent="0.15">
      <c r="A21" s="22"/>
      <c r="B21" s="55" t="str">
        <f>IF(テーブル141523242532[[#This Row],[列1]]="",
    "",
    TEXT(テーブル141523242532[[#This Row],[列1]],"(aaa)"))</f>
        <v/>
      </c>
      <c r="C21" s="17" t="s">
        <v>22</v>
      </c>
      <c r="D21" s="95" t="s">
        <v>23</v>
      </c>
      <c r="E21" s="18" t="s">
        <v>22</v>
      </c>
      <c r="F21" s="143" t="s">
        <v>36</v>
      </c>
      <c r="G2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48" t="s">
        <v>24</v>
      </c>
      <c r="I2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50" t="s">
        <v>25</v>
      </c>
      <c r="K21" s="51">
        <f>IFERROR((テーブル141523242532[[#This Row],[列5]]+テーブル141523242532[[#This Row],[列7]]/60)*$C$5,"")</f>
        <v>0</v>
      </c>
      <c r="L21" s="52" t="s">
        <v>5</v>
      </c>
      <c r="M21" s="57"/>
      <c r="N21" s="54"/>
      <c r="O21" s="75"/>
      <c r="P21" s="44"/>
    </row>
    <row r="22" spans="1:16" ht="22.5" customHeight="1" x14ac:dyDescent="0.15">
      <c r="A22" s="22"/>
      <c r="B22" s="55" t="str">
        <f>IF(テーブル141523242532[[#This Row],[列1]]="",
    "",
    TEXT(テーブル141523242532[[#This Row],[列1]],"(aaa)"))</f>
        <v/>
      </c>
      <c r="C22" s="17" t="s">
        <v>22</v>
      </c>
      <c r="D22" s="95" t="s">
        <v>23</v>
      </c>
      <c r="E22" s="18" t="s">
        <v>22</v>
      </c>
      <c r="F22" s="143" t="s">
        <v>36</v>
      </c>
      <c r="G2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48" t="s">
        <v>24</v>
      </c>
      <c r="I2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50" t="s">
        <v>25</v>
      </c>
      <c r="K22" s="51">
        <f>IFERROR((テーブル141523242532[[#This Row],[列5]]+テーブル141523242532[[#This Row],[列7]]/60)*$C$5,"")</f>
        <v>0</v>
      </c>
      <c r="L22" s="52" t="s">
        <v>5</v>
      </c>
      <c r="M22" s="57"/>
      <c r="N22" s="54"/>
      <c r="O22" s="75"/>
      <c r="P22" s="44"/>
    </row>
    <row r="23" spans="1:16" ht="22.5" customHeight="1" x14ac:dyDescent="0.15">
      <c r="A23" s="22"/>
      <c r="B23" s="55" t="str">
        <f>IF(テーブル141523242532[[#This Row],[列1]]="",
    "",
    TEXT(テーブル141523242532[[#This Row],[列1]],"(aaa)"))</f>
        <v/>
      </c>
      <c r="C23" s="17" t="s">
        <v>22</v>
      </c>
      <c r="D23" s="95" t="s">
        <v>23</v>
      </c>
      <c r="E23" s="18" t="s">
        <v>22</v>
      </c>
      <c r="F23" s="143" t="s">
        <v>36</v>
      </c>
      <c r="G2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48" t="s">
        <v>24</v>
      </c>
      <c r="I2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50" t="s">
        <v>25</v>
      </c>
      <c r="K23" s="51">
        <f>IFERROR((テーブル141523242532[[#This Row],[列5]]+テーブル141523242532[[#This Row],[列7]]/60)*$C$5,"")</f>
        <v>0</v>
      </c>
      <c r="L23" s="52" t="s">
        <v>5</v>
      </c>
      <c r="M23" s="57"/>
      <c r="N23" s="54"/>
      <c r="O23" s="75"/>
      <c r="P23" s="44"/>
    </row>
    <row r="24" spans="1:16" ht="22.5" customHeight="1" x14ac:dyDescent="0.15">
      <c r="A24" s="22"/>
      <c r="B24" s="55" t="str">
        <f>IF(テーブル141523242532[[#This Row],[列1]]="",
    "",
    TEXT(テーブル141523242532[[#This Row],[列1]],"(aaa)"))</f>
        <v/>
      </c>
      <c r="C24" s="17" t="s">
        <v>22</v>
      </c>
      <c r="D24" s="95" t="s">
        <v>23</v>
      </c>
      <c r="E24" s="18" t="s">
        <v>22</v>
      </c>
      <c r="F24" s="143" t="s">
        <v>36</v>
      </c>
      <c r="G2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48" t="s">
        <v>24</v>
      </c>
      <c r="I2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50" t="s">
        <v>25</v>
      </c>
      <c r="K24" s="51">
        <f>IFERROR((テーブル141523242532[[#This Row],[列5]]+テーブル141523242532[[#This Row],[列7]]/60)*$C$5,"")</f>
        <v>0</v>
      </c>
      <c r="L24" s="52" t="s">
        <v>5</v>
      </c>
      <c r="M24" s="53"/>
      <c r="N24" s="54"/>
      <c r="O24" s="75"/>
      <c r="P24" s="44"/>
    </row>
    <row r="25" spans="1:16" ht="22.5" customHeight="1" x14ac:dyDescent="0.15">
      <c r="A25" s="22"/>
      <c r="B25" s="55" t="str">
        <f>IF(テーブル141523242532[[#This Row],[列1]]="",
    "",
    TEXT(テーブル141523242532[[#This Row],[列1]],"(aaa)"))</f>
        <v/>
      </c>
      <c r="C25" s="17" t="s">
        <v>22</v>
      </c>
      <c r="D25" s="95" t="s">
        <v>23</v>
      </c>
      <c r="E25" s="18" t="s">
        <v>22</v>
      </c>
      <c r="F25" s="143" t="s">
        <v>36</v>
      </c>
      <c r="G2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48" t="s">
        <v>24</v>
      </c>
      <c r="I2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50" t="s">
        <v>25</v>
      </c>
      <c r="K25" s="51">
        <f>IFERROR((テーブル141523242532[[#This Row],[列5]]+テーブル141523242532[[#This Row],[列7]]/60)*$C$5,"")</f>
        <v>0</v>
      </c>
      <c r="L25" s="52" t="s">
        <v>5</v>
      </c>
      <c r="M25" s="57"/>
      <c r="N25" s="54"/>
      <c r="O25" s="75"/>
      <c r="P25" s="44"/>
    </row>
    <row r="26" spans="1:16" ht="22.5" customHeight="1" x14ac:dyDescent="0.15">
      <c r="A26" s="22"/>
      <c r="B26" s="55" t="str">
        <f>IF(テーブル141523242532[[#This Row],[列1]]="",
    "",
    TEXT(テーブル141523242532[[#This Row],[列1]],"(aaa)"))</f>
        <v/>
      </c>
      <c r="C26" s="17" t="s">
        <v>22</v>
      </c>
      <c r="D26" s="95" t="s">
        <v>23</v>
      </c>
      <c r="E26" s="18" t="s">
        <v>22</v>
      </c>
      <c r="F26" s="143" t="s">
        <v>36</v>
      </c>
      <c r="G2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48" t="s">
        <v>24</v>
      </c>
      <c r="I2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50" t="s">
        <v>25</v>
      </c>
      <c r="K26" s="51">
        <f>IFERROR((テーブル141523242532[[#This Row],[列5]]+テーブル141523242532[[#This Row],[列7]]/60)*$C$5,"")</f>
        <v>0</v>
      </c>
      <c r="L26" s="52" t="s">
        <v>5</v>
      </c>
      <c r="M26" s="57"/>
      <c r="N26" s="54"/>
      <c r="O26" s="75"/>
      <c r="P26" s="44"/>
    </row>
    <row r="27" spans="1:16" ht="22.5" customHeight="1" x14ac:dyDescent="0.15">
      <c r="A27" s="22"/>
      <c r="B27" s="55" t="str">
        <f>IF(テーブル141523242532[[#This Row],[列1]]="",
    "",
    TEXT(テーブル141523242532[[#This Row],[列1]],"(aaa)"))</f>
        <v/>
      </c>
      <c r="C27" s="17" t="s">
        <v>22</v>
      </c>
      <c r="D27" s="95" t="s">
        <v>23</v>
      </c>
      <c r="E27" s="18" t="s">
        <v>22</v>
      </c>
      <c r="F27" s="143" t="s">
        <v>36</v>
      </c>
      <c r="G2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48" t="s">
        <v>24</v>
      </c>
      <c r="I2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50" t="s">
        <v>25</v>
      </c>
      <c r="K27" s="51">
        <f>IFERROR((テーブル141523242532[[#This Row],[列5]]+テーブル141523242532[[#This Row],[列7]]/60)*$C$5,"")</f>
        <v>0</v>
      </c>
      <c r="L27" s="52" t="s">
        <v>5</v>
      </c>
      <c r="M27" s="57"/>
      <c r="N27" s="54"/>
      <c r="O27" s="75"/>
      <c r="P27" s="44"/>
    </row>
    <row r="28" spans="1:16" ht="22.5" customHeight="1" x14ac:dyDescent="0.15">
      <c r="A28" s="22"/>
      <c r="B28" s="55" t="str">
        <f>IF(テーブル141523242532[[#This Row],[列1]]="",
    "",
    TEXT(テーブル141523242532[[#This Row],[列1]],"(aaa)"))</f>
        <v/>
      </c>
      <c r="C28" s="17" t="s">
        <v>22</v>
      </c>
      <c r="D28" s="95" t="s">
        <v>23</v>
      </c>
      <c r="E28" s="18" t="s">
        <v>22</v>
      </c>
      <c r="F28" s="143" t="s">
        <v>36</v>
      </c>
      <c r="G2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48" t="s">
        <v>24</v>
      </c>
      <c r="I2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50" t="s">
        <v>25</v>
      </c>
      <c r="K28" s="51">
        <f>IFERROR((テーブル141523242532[[#This Row],[列5]]+テーブル141523242532[[#This Row],[列7]]/60)*$C$5,"")</f>
        <v>0</v>
      </c>
      <c r="L28" s="52" t="s">
        <v>5</v>
      </c>
      <c r="M28" s="57"/>
      <c r="N28" s="54"/>
      <c r="O28" s="75"/>
      <c r="P28" s="44"/>
    </row>
    <row r="29" spans="1:16" ht="22.5" customHeight="1" x14ac:dyDescent="0.15">
      <c r="A29" s="22"/>
      <c r="B29" s="55" t="str">
        <f>IF(テーブル141523242532[[#This Row],[列1]]="",
    "",
    TEXT(テーブル141523242532[[#This Row],[列1]],"(aaa)"))</f>
        <v/>
      </c>
      <c r="C29" s="17" t="s">
        <v>22</v>
      </c>
      <c r="D29" s="95" t="s">
        <v>23</v>
      </c>
      <c r="E29" s="18" t="s">
        <v>22</v>
      </c>
      <c r="F29" s="143" t="s">
        <v>36</v>
      </c>
      <c r="G2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48" t="s">
        <v>24</v>
      </c>
      <c r="I2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50" t="s">
        <v>25</v>
      </c>
      <c r="K29" s="51">
        <f>IFERROR((テーブル141523242532[[#This Row],[列5]]+テーブル141523242532[[#This Row],[列7]]/60)*$C$5,"")</f>
        <v>0</v>
      </c>
      <c r="L29" s="52" t="s">
        <v>5</v>
      </c>
      <c r="M29" s="57"/>
      <c r="N29" s="54"/>
      <c r="O29" s="75"/>
      <c r="P29" s="44"/>
    </row>
    <row r="30" spans="1:16" ht="22.5" customHeight="1" thickBot="1" x14ac:dyDescent="0.2">
      <c r="A30" s="23"/>
      <c r="B30" s="58" t="str">
        <f>IF(テーブル141523242532[[#This Row],[列1]]="",
    "",
    TEXT(テーブル141523242532[[#This Row],[列1]],"(aaa)"))</f>
        <v/>
      </c>
      <c r="C30" s="19" t="s">
        <v>22</v>
      </c>
      <c r="D30" s="59" t="s">
        <v>23</v>
      </c>
      <c r="E30" s="144" t="s">
        <v>22</v>
      </c>
      <c r="F30" s="20" t="s">
        <v>36</v>
      </c>
      <c r="G30" s="60">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61" t="s">
        <v>24</v>
      </c>
      <c r="I30" s="62"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63" t="s">
        <v>25</v>
      </c>
      <c r="K30" s="64">
        <f>IFERROR((テーブル141523242532[[#This Row],[列5]]+テーブル141523242532[[#This Row],[列7]]/60)*$C$5,"")</f>
        <v>0</v>
      </c>
      <c r="L30" s="65" t="s">
        <v>5</v>
      </c>
      <c r="M30" s="66"/>
      <c r="N30" s="67"/>
      <c r="O30" s="75"/>
      <c r="P30" s="44"/>
    </row>
    <row r="31" spans="1:16" ht="22.5" customHeight="1" thickBot="1" x14ac:dyDescent="0.2">
      <c r="A31" s="184" t="s">
        <v>30</v>
      </c>
      <c r="B31" s="185"/>
      <c r="C31" s="186"/>
      <c r="D31" s="187"/>
      <c r="E31" s="188"/>
      <c r="F31" s="93"/>
      <c r="G31" s="189">
        <f>SUM(テーブル141523242532[[#All],[列5]])+SUM(テーブル141523242532[[#All],[列7]])/60</f>
        <v>0</v>
      </c>
      <c r="H31" s="190"/>
      <c r="I31" s="191" t="s">
        <v>26</v>
      </c>
      <c r="J31" s="192"/>
      <c r="K31" s="68">
        <f>SUM(テーブル141523242532[[#All],[列9]])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31"/>
  <sheetViews>
    <sheetView zoomScale="80" zoomScaleNormal="80" workbookViewId="0">
      <selection activeCell="G15" sqref="G15"/>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x14ac:dyDescent="0.15">
      <c r="A1" s="159" t="s">
        <v>0</v>
      </c>
      <c r="B1" s="159"/>
      <c r="C1" s="159"/>
      <c r="D1" s="159"/>
      <c r="E1" s="159"/>
      <c r="F1" s="159"/>
      <c r="G1" s="159"/>
      <c r="H1" s="159"/>
      <c r="I1" s="159"/>
      <c r="J1" s="159"/>
      <c r="K1" s="1"/>
      <c r="L1" s="1"/>
      <c r="M1" s="1"/>
      <c r="N1" s="1"/>
      <c r="O1" s="1"/>
      <c r="P1" s="1"/>
      <c r="Q1" s="1"/>
      <c r="R1" s="1"/>
    </row>
    <row r="2" spans="1:18" ht="21.75" customHeight="1" x14ac:dyDescent="0.15">
      <c r="A2" s="164" t="s">
        <v>41</v>
      </c>
      <c r="B2" s="164"/>
      <c r="C2" s="164"/>
      <c r="D2" s="164"/>
      <c r="E2" s="164"/>
      <c r="F2" s="164"/>
      <c r="G2" s="164"/>
      <c r="H2" s="164"/>
      <c r="I2" s="164"/>
      <c r="J2" s="164"/>
      <c r="K2" s="1"/>
      <c r="L2" s="1"/>
      <c r="M2" s="1"/>
      <c r="N2" s="1"/>
      <c r="O2" s="1"/>
      <c r="P2" s="1"/>
      <c r="Q2" s="1"/>
      <c r="R2" s="1"/>
    </row>
    <row r="3" spans="1:18" ht="33" customHeight="1" thickBot="1" x14ac:dyDescent="0.2">
      <c r="A3" s="83" t="s">
        <v>1</v>
      </c>
      <c r="B3" s="163"/>
      <c r="C3" s="163"/>
      <c r="D3" s="163"/>
      <c r="E3" s="163"/>
      <c r="F3" s="163"/>
      <c r="G3" s="2"/>
      <c r="H3" s="3"/>
      <c r="I3" s="3"/>
      <c r="J3" s="1"/>
      <c r="K3" s="1"/>
      <c r="L3" s="1"/>
      <c r="M3" s="1"/>
      <c r="N3" s="1"/>
      <c r="O3" s="1"/>
      <c r="P3" s="1"/>
      <c r="Q3" s="1"/>
      <c r="R3" s="1"/>
    </row>
    <row r="4" spans="1:18" ht="17.25" customHeight="1" x14ac:dyDescent="0.15">
      <c r="A4" s="1"/>
      <c r="B4" s="1"/>
      <c r="C4" s="1"/>
      <c r="D4" s="1"/>
      <c r="E4" s="1"/>
      <c r="F4" s="1"/>
      <c r="G4" s="1"/>
      <c r="H4" s="1"/>
      <c r="I4" s="1"/>
      <c r="J4" s="1"/>
      <c r="K4" s="1"/>
      <c r="L4" s="1"/>
      <c r="M4" s="1"/>
      <c r="N4" s="1"/>
      <c r="O4" s="1"/>
      <c r="P4" s="1"/>
      <c r="Q4" s="1"/>
      <c r="R4" s="1"/>
    </row>
    <row r="5" spans="1:18" ht="37.5" customHeight="1" x14ac:dyDescent="0.15">
      <c r="A5" s="79" t="s">
        <v>2</v>
      </c>
      <c r="B5" s="160" t="s">
        <v>54</v>
      </c>
      <c r="C5" s="161"/>
      <c r="D5" s="161"/>
      <c r="E5" s="162"/>
      <c r="F5" s="4" t="s">
        <v>55</v>
      </c>
      <c r="G5" s="165" t="s">
        <v>56</v>
      </c>
      <c r="H5" s="166"/>
      <c r="I5" s="5" t="s">
        <v>3</v>
      </c>
      <c r="J5" s="4" t="s">
        <v>4</v>
      </c>
      <c r="K5" s="1"/>
      <c r="L5" s="1"/>
      <c r="M5" s="1"/>
      <c r="N5" s="1"/>
      <c r="O5" s="1"/>
      <c r="P5" s="1"/>
      <c r="Q5" s="1"/>
      <c r="R5" s="1"/>
    </row>
    <row r="6" spans="1:18" ht="37.5" customHeight="1" x14ac:dyDescent="0.15">
      <c r="A6" s="80"/>
      <c r="B6" s="10"/>
      <c r="C6" s="76" t="s">
        <v>37</v>
      </c>
      <c r="D6" s="77"/>
      <c r="E6" s="78" t="s">
        <v>38</v>
      </c>
      <c r="F6" s="11"/>
      <c r="G6" s="12"/>
      <c r="H6" s="7" t="s">
        <v>5</v>
      </c>
      <c r="I6" s="6" t="s">
        <v>6</v>
      </c>
      <c r="J6" s="7"/>
      <c r="K6" s="1"/>
      <c r="L6" s="1"/>
      <c r="M6" s="1"/>
      <c r="N6" s="1"/>
      <c r="O6" s="1"/>
      <c r="P6" s="1"/>
      <c r="Q6" s="1"/>
      <c r="R6" s="1"/>
    </row>
    <row r="7" spans="1:18" ht="37.5" customHeight="1" x14ac:dyDescent="0.15">
      <c r="A7" s="80"/>
      <c r="B7" s="10"/>
      <c r="C7" s="76" t="s">
        <v>37</v>
      </c>
      <c r="D7" s="77"/>
      <c r="E7" s="78" t="s">
        <v>38</v>
      </c>
      <c r="F7" s="11"/>
      <c r="G7" s="13"/>
      <c r="H7" s="7" t="s">
        <v>5</v>
      </c>
      <c r="I7" s="6" t="s">
        <v>6</v>
      </c>
      <c r="J7" s="7"/>
      <c r="K7" s="1"/>
      <c r="L7" s="1"/>
      <c r="M7" s="1"/>
      <c r="N7" s="1"/>
      <c r="O7" s="1"/>
      <c r="P7" s="1"/>
      <c r="Q7" s="1"/>
      <c r="R7" s="1"/>
    </row>
    <row r="8" spans="1:18" ht="37.5" customHeight="1" x14ac:dyDescent="0.15">
      <c r="A8" s="80"/>
      <c r="B8" s="10"/>
      <c r="C8" s="76" t="s">
        <v>37</v>
      </c>
      <c r="D8" s="77"/>
      <c r="E8" s="78" t="s">
        <v>38</v>
      </c>
      <c r="F8" s="11"/>
      <c r="G8" s="12"/>
      <c r="H8" s="7" t="s">
        <v>5</v>
      </c>
      <c r="I8" s="6" t="s">
        <v>6</v>
      </c>
      <c r="J8" s="7"/>
      <c r="K8" s="1"/>
      <c r="L8" s="1"/>
      <c r="M8" s="1"/>
      <c r="N8" s="1"/>
      <c r="O8" s="1"/>
      <c r="P8" s="1"/>
      <c r="Q8" s="1"/>
      <c r="R8" s="1"/>
    </row>
    <row r="9" spans="1:18" ht="37.5" customHeight="1" x14ac:dyDescent="0.15">
      <c r="A9" s="80"/>
      <c r="B9" s="10"/>
      <c r="C9" s="76" t="s">
        <v>37</v>
      </c>
      <c r="D9" s="77"/>
      <c r="E9" s="78" t="s">
        <v>38</v>
      </c>
      <c r="F9" s="11"/>
      <c r="G9" s="12"/>
      <c r="H9" s="7" t="s">
        <v>5</v>
      </c>
      <c r="I9" s="6" t="s">
        <v>6</v>
      </c>
      <c r="J9" s="7"/>
      <c r="K9" s="1"/>
      <c r="L9" s="1"/>
      <c r="M9" s="1"/>
      <c r="N9" s="1"/>
      <c r="O9" s="1"/>
      <c r="P9" s="1"/>
      <c r="Q9" s="1"/>
      <c r="R9" s="1"/>
    </row>
    <row r="10" spans="1:18" ht="37.5" customHeight="1" x14ac:dyDescent="0.15">
      <c r="A10" s="80"/>
      <c r="B10" s="10"/>
      <c r="C10" s="76" t="s">
        <v>37</v>
      </c>
      <c r="D10" s="77"/>
      <c r="E10" s="78" t="s">
        <v>38</v>
      </c>
      <c r="F10" s="11"/>
      <c r="G10" s="13"/>
      <c r="H10" s="7" t="s">
        <v>5</v>
      </c>
      <c r="I10" s="6" t="s">
        <v>6</v>
      </c>
      <c r="J10" s="7"/>
      <c r="K10" s="1"/>
      <c r="L10" s="1"/>
      <c r="M10" s="1"/>
      <c r="N10" s="1"/>
      <c r="O10" s="1"/>
      <c r="P10" s="1"/>
      <c r="Q10" s="1"/>
      <c r="R10" s="1"/>
    </row>
    <row r="11" spans="1:18" ht="37.5" customHeight="1" x14ac:dyDescent="0.15">
      <c r="A11" s="80"/>
      <c r="B11" s="10"/>
      <c r="C11" s="76" t="s">
        <v>37</v>
      </c>
      <c r="D11" s="77"/>
      <c r="E11" s="78" t="s">
        <v>38</v>
      </c>
      <c r="F11" s="11"/>
      <c r="G11" s="12"/>
      <c r="H11" s="7" t="s">
        <v>5</v>
      </c>
      <c r="I11" s="6" t="s">
        <v>6</v>
      </c>
      <c r="J11" s="7"/>
      <c r="K11" s="1"/>
      <c r="L11" s="1"/>
      <c r="M11" s="1"/>
      <c r="N11" s="1"/>
      <c r="O11" s="1"/>
      <c r="P11" s="1"/>
      <c r="Q11" s="1"/>
      <c r="R11" s="1"/>
    </row>
    <row r="12" spans="1:18" ht="37.5" customHeight="1" x14ac:dyDescent="0.15">
      <c r="A12" s="80"/>
      <c r="B12" s="10"/>
      <c r="C12" s="76" t="s">
        <v>37</v>
      </c>
      <c r="D12" s="77"/>
      <c r="E12" s="78" t="s">
        <v>38</v>
      </c>
      <c r="F12" s="11"/>
      <c r="G12" s="14"/>
      <c r="H12" s="9" t="s">
        <v>5</v>
      </c>
      <c r="I12" s="6" t="s">
        <v>6</v>
      </c>
      <c r="J12" s="7"/>
      <c r="K12" s="1"/>
      <c r="L12" s="1"/>
      <c r="M12" s="1"/>
      <c r="N12" s="1"/>
      <c r="O12" s="1"/>
      <c r="P12" s="1"/>
      <c r="Q12" s="1"/>
      <c r="R12" s="1"/>
    </row>
    <row r="13" spans="1:18" ht="37.5" customHeight="1" x14ac:dyDescent="0.15">
      <c r="A13" s="81" t="s">
        <v>7</v>
      </c>
      <c r="B13" s="84">
        <f>SUBTOTAL(109,直接人件費総括表[列3])
  +ROUNDDOWN(SUBTOTAL(109,直接人件費総括表[列5])/60,0)</f>
        <v>0</v>
      </c>
      <c r="C13" s="76" t="s">
        <v>37</v>
      </c>
      <c r="D13" s="85">
        <f>IF(SUBTOTAL(109,直接人件費総括表[列5])&gt;=60,
     MOD(SUBTOTAL(109,直接人件費総括表[列5]),60),
     SUBTOTAL(109,直接人件費総括表[列5]))</f>
        <v>0</v>
      </c>
      <c r="E13" s="78" t="s">
        <v>38</v>
      </c>
      <c r="F13" s="82"/>
      <c r="G13" s="12">
        <f>SUBTOTAL(109,直接人件費総括表[列8])</f>
        <v>0</v>
      </c>
      <c r="H13" s="8" t="s">
        <v>5</v>
      </c>
      <c r="I13" s="86"/>
      <c r="J13" s="82"/>
      <c r="K13" s="1"/>
      <c r="L13" s="1"/>
      <c r="M13" s="1"/>
      <c r="N13" s="1"/>
      <c r="O13" s="1"/>
      <c r="P13" s="1"/>
      <c r="Q13" s="1"/>
      <c r="R13" s="1"/>
    </row>
    <row r="14" spans="1:18" x14ac:dyDescent="0.15">
      <c r="A14" s="1" t="s">
        <v>8</v>
      </c>
      <c r="B14" s="1"/>
      <c r="C14" s="1"/>
      <c r="D14" s="1"/>
      <c r="E14" s="1"/>
      <c r="F14" s="1"/>
      <c r="G14" s="1"/>
      <c r="H14" s="1"/>
      <c r="I14" s="1"/>
      <c r="J14" s="1"/>
      <c r="K14" s="1"/>
      <c r="L14" s="1"/>
      <c r="M14" s="1"/>
      <c r="N14" s="1"/>
      <c r="O14" s="1"/>
      <c r="P14" s="1"/>
      <c r="Q14" s="1"/>
      <c r="R14" s="1"/>
    </row>
    <row r="15" spans="1:18" x14ac:dyDescent="0.15">
      <c r="A15" s="1"/>
      <c r="B15" s="1"/>
      <c r="C15" s="1"/>
      <c r="D15" s="1"/>
      <c r="E15" s="1"/>
      <c r="F15" s="1"/>
      <c r="G15" s="1"/>
      <c r="H15" s="1"/>
      <c r="I15" s="1"/>
      <c r="J15" s="1"/>
      <c r="K15" s="1"/>
      <c r="L15" s="1"/>
      <c r="M15" s="1"/>
      <c r="N15" s="1"/>
      <c r="O15" s="1"/>
      <c r="P15" s="1"/>
      <c r="Q15" s="1"/>
      <c r="R15" s="1"/>
    </row>
    <row r="16" spans="1:18" x14ac:dyDescent="0.15">
      <c r="A16" s="1"/>
      <c r="B16" s="1"/>
      <c r="C16" s="1"/>
      <c r="D16" s="1"/>
      <c r="E16" s="1"/>
      <c r="F16" s="1"/>
      <c r="G16" s="1"/>
      <c r="H16" s="1"/>
      <c r="I16" s="1"/>
      <c r="J16" s="1"/>
      <c r="K16" s="1"/>
      <c r="L16" s="1"/>
      <c r="M16" s="1"/>
      <c r="N16" s="1"/>
      <c r="O16" s="1"/>
      <c r="P16" s="1"/>
      <c r="Q16" s="1"/>
      <c r="R16" s="1"/>
    </row>
    <row r="17" spans="1:18" x14ac:dyDescent="0.15">
      <c r="A17" s="1"/>
      <c r="B17" s="1"/>
      <c r="C17" s="1"/>
      <c r="D17" s="1"/>
      <c r="E17" s="1"/>
      <c r="F17" s="1"/>
      <c r="G17" s="1"/>
      <c r="H17" s="1"/>
      <c r="I17" s="1"/>
      <c r="J17" s="1"/>
      <c r="K17" s="1"/>
      <c r="L17" s="1"/>
      <c r="M17" s="1"/>
      <c r="N17" s="1"/>
      <c r="O17" s="1"/>
      <c r="P17" s="1"/>
      <c r="Q17" s="1"/>
      <c r="R17" s="1"/>
    </row>
    <row r="18" spans="1:18" x14ac:dyDescent="0.15">
      <c r="A18" s="1"/>
      <c r="B18" s="1"/>
      <c r="C18" s="1"/>
      <c r="D18" s="1"/>
      <c r="E18" s="1"/>
      <c r="F18" s="1"/>
      <c r="G18" s="1"/>
      <c r="H18" s="1"/>
      <c r="I18" s="1"/>
      <c r="J18" s="1"/>
      <c r="K18" s="1"/>
      <c r="L18" s="1"/>
      <c r="M18" s="1"/>
      <c r="N18" s="1"/>
      <c r="O18" s="1"/>
      <c r="P18" s="1"/>
      <c r="Q18" s="1"/>
      <c r="R18" s="1"/>
    </row>
    <row r="19" spans="1:18" x14ac:dyDescent="0.15">
      <c r="A19" s="1"/>
      <c r="B19" s="1"/>
      <c r="C19" s="1"/>
      <c r="D19" s="1"/>
      <c r="E19" s="1"/>
      <c r="F19" s="1"/>
      <c r="G19" s="1"/>
      <c r="H19" s="1"/>
      <c r="I19" s="1"/>
      <c r="J19" s="1"/>
      <c r="K19" s="1"/>
      <c r="L19" s="1"/>
      <c r="M19" s="1"/>
      <c r="N19" s="1"/>
      <c r="O19" s="1"/>
      <c r="P19" s="1"/>
      <c r="Q19" s="1"/>
      <c r="R19" s="1"/>
    </row>
    <row r="20" spans="1:18" x14ac:dyDescent="0.15">
      <c r="A20" s="1"/>
      <c r="B20" s="1"/>
      <c r="C20" s="1"/>
      <c r="D20" s="1"/>
      <c r="E20" s="1"/>
      <c r="F20" s="1"/>
      <c r="G20" s="1"/>
      <c r="H20" s="1"/>
      <c r="I20" s="1"/>
      <c r="J20" s="1"/>
      <c r="K20" s="1"/>
      <c r="L20" s="1"/>
      <c r="M20" s="1"/>
      <c r="N20" s="1"/>
      <c r="O20" s="1"/>
      <c r="P20" s="1"/>
      <c r="Q20" s="1"/>
      <c r="R20" s="1"/>
    </row>
    <row r="21" spans="1:18" x14ac:dyDescent="0.15">
      <c r="A21" s="1"/>
      <c r="B21" s="1"/>
      <c r="C21" s="1"/>
      <c r="D21" s="1"/>
      <c r="E21" s="1"/>
      <c r="F21" s="1"/>
      <c r="G21" s="1"/>
      <c r="H21" s="1"/>
      <c r="I21" s="1"/>
      <c r="J21" s="1"/>
      <c r="K21" s="1"/>
      <c r="L21" s="1"/>
      <c r="M21" s="1"/>
      <c r="N21" s="1"/>
      <c r="O21" s="1"/>
      <c r="P21" s="1"/>
      <c r="Q21" s="1"/>
      <c r="R21" s="1"/>
    </row>
    <row r="22" spans="1:18" x14ac:dyDescent="0.15">
      <c r="A22" s="1"/>
      <c r="B22" s="1"/>
      <c r="C22" s="1"/>
      <c r="D22" s="1"/>
      <c r="E22" s="1"/>
      <c r="F22" s="1"/>
      <c r="G22" s="1"/>
      <c r="H22" s="1"/>
      <c r="I22" s="1"/>
      <c r="J22" s="1"/>
      <c r="K22" s="1"/>
      <c r="L22" s="1"/>
      <c r="M22" s="1"/>
      <c r="N22" s="1"/>
      <c r="O22" s="1"/>
      <c r="P22" s="1"/>
      <c r="Q22" s="1"/>
      <c r="R22" s="1"/>
    </row>
    <row r="23" spans="1:18" x14ac:dyDescent="0.15">
      <c r="A23" s="1"/>
      <c r="B23" s="1"/>
      <c r="C23" s="1"/>
      <c r="D23" s="1"/>
      <c r="E23" s="1"/>
      <c r="F23" s="1"/>
      <c r="G23" s="1"/>
      <c r="H23" s="1"/>
      <c r="I23" s="1"/>
      <c r="J23" s="1"/>
      <c r="K23" s="1"/>
      <c r="L23" s="1"/>
      <c r="M23" s="1"/>
      <c r="N23" s="1"/>
      <c r="O23" s="1"/>
      <c r="P23" s="1"/>
      <c r="Q23" s="1"/>
      <c r="R23" s="1"/>
    </row>
    <row r="24" spans="1:18" x14ac:dyDescent="0.15">
      <c r="A24" s="1"/>
      <c r="B24" s="1"/>
      <c r="C24" s="1"/>
      <c r="D24" s="1"/>
      <c r="E24" s="1"/>
      <c r="F24" s="1"/>
      <c r="G24" s="1"/>
      <c r="H24" s="1"/>
      <c r="I24" s="1"/>
      <c r="J24" s="1"/>
      <c r="K24" s="1"/>
      <c r="L24" s="1"/>
      <c r="M24" s="1"/>
      <c r="N24" s="1"/>
      <c r="O24" s="1"/>
      <c r="P24" s="1"/>
      <c r="Q24" s="1"/>
      <c r="R24" s="1"/>
    </row>
    <row r="25" spans="1:18" x14ac:dyDescent="0.15">
      <c r="A25" s="1"/>
      <c r="B25" s="1"/>
      <c r="C25" s="1"/>
      <c r="D25" s="1"/>
      <c r="E25" s="1"/>
      <c r="F25" s="1"/>
      <c r="G25" s="1"/>
      <c r="H25" s="1"/>
      <c r="I25" s="1"/>
      <c r="J25" s="1"/>
      <c r="K25" s="1"/>
      <c r="L25" s="1"/>
      <c r="M25" s="1"/>
      <c r="N25" s="1"/>
      <c r="O25" s="1"/>
      <c r="P25" s="1"/>
      <c r="Q25" s="1"/>
      <c r="R25" s="1"/>
    </row>
    <row r="26" spans="1:18" x14ac:dyDescent="0.15">
      <c r="A26" s="1"/>
      <c r="B26" s="1"/>
      <c r="C26" s="1"/>
      <c r="D26" s="1"/>
      <c r="E26" s="1"/>
      <c r="F26" s="1"/>
      <c r="G26" s="1"/>
      <c r="H26" s="1"/>
      <c r="I26" s="1"/>
      <c r="J26" s="1"/>
      <c r="K26" s="1"/>
      <c r="L26" s="1"/>
      <c r="M26" s="1"/>
      <c r="N26" s="1"/>
      <c r="O26" s="1"/>
      <c r="P26" s="1"/>
      <c r="Q26" s="1"/>
      <c r="R26" s="1"/>
    </row>
    <row r="27" spans="1:18" x14ac:dyDescent="0.15">
      <c r="A27" s="1"/>
      <c r="B27" s="1"/>
      <c r="C27" s="1"/>
      <c r="D27" s="1"/>
      <c r="E27" s="1"/>
      <c r="F27" s="1"/>
      <c r="G27" s="1"/>
      <c r="H27" s="1"/>
      <c r="I27" s="1"/>
      <c r="J27" s="1"/>
      <c r="K27" s="1"/>
      <c r="L27" s="1"/>
      <c r="M27" s="1"/>
      <c r="N27" s="1"/>
      <c r="O27" s="1"/>
      <c r="P27" s="1"/>
      <c r="Q27" s="1"/>
      <c r="R27" s="1"/>
    </row>
    <row r="28" spans="1:18" x14ac:dyDescent="0.15">
      <c r="A28" s="1"/>
      <c r="B28" s="1"/>
      <c r="C28" s="1"/>
      <c r="D28" s="1"/>
      <c r="E28" s="1"/>
      <c r="F28" s="1"/>
      <c r="G28" s="1"/>
      <c r="H28" s="1"/>
      <c r="I28" s="1"/>
      <c r="J28" s="1"/>
      <c r="K28" s="1"/>
      <c r="L28" s="1"/>
      <c r="M28" s="1"/>
      <c r="N28" s="1"/>
      <c r="O28" s="1"/>
      <c r="P28" s="1"/>
      <c r="Q28" s="1"/>
      <c r="R28" s="1"/>
    </row>
    <row r="29" spans="1:18" x14ac:dyDescent="0.15">
      <c r="A29" s="1"/>
      <c r="B29" s="1"/>
      <c r="C29" s="1"/>
      <c r="D29" s="1"/>
      <c r="E29" s="1"/>
      <c r="F29" s="1"/>
      <c r="G29" s="1"/>
      <c r="H29" s="1"/>
      <c r="I29" s="1"/>
      <c r="J29" s="1"/>
      <c r="K29" s="1"/>
      <c r="L29" s="1"/>
      <c r="M29" s="1"/>
      <c r="N29" s="1"/>
      <c r="O29" s="1"/>
      <c r="P29" s="1"/>
      <c r="Q29" s="1"/>
      <c r="R29" s="1"/>
    </row>
    <row r="30" spans="1:18" x14ac:dyDescent="0.15">
      <c r="A30" s="1"/>
      <c r="B30" s="1"/>
      <c r="C30" s="1"/>
      <c r="D30" s="1"/>
      <c r="E30" s="1"/>
      <c r="F30" s="1"/>
      <c r="G30" s="1"/>
      <c r="H30" s="1"/>
      <c r="I30" s="1"/>
      <c r="J30" s="1"/>
      <c r="K30" s="1"/>
      <c r="L30" s="1"/>
      <c r="M30" s="1"/>
      <c r="N30" s="1"/>
      <c r="O30" s="1"/>
      <c r="P30" s="1"/>
      <c r="Q30" s="1"/>
      <c r="R30" s="1"/>
    </row>
    <row r="31" spans="1:18" x14ac:dyDescent="0.15">
      <c r="A31" s="1"/>
      <c r="B31" s="1"/>
      <c r="C31" s="1"/>
      <c r="D31" s="1"/>
      <c r="E31" s="1"/>
      <c r="F31" s="1"/>
      <c r="G31" s="1"/>
      <c r="H31" s="1"/>
      <c r="I31" s="1"/>
      <c r="J31" s="1"/>
    </row>
  </sheetData>
  <mergeCells count="5">
    <mergeCell ref="A1:J1"/>
    <mergeCell ref="B5:E5"/>
    <mergeCell ref="B3:F3"/>
    <mergeCell ref="A2:J2"/>
    <mergeCell ref="G5:H5"/>
  </mergeCells>
  <phoneticPr fontId="2"/>
  <conditionalFormatting sqref="B3:F3">
    <cfRule type="expression" dxfId="751" priority="1">
      <formula>B3=""</formula>
    </cfRule>
  </conditionalFormatting>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⑮年月支払分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IF(テーブル141523242531[[#This Row],[列1]]="",
    "",
    TEXT(テーブル141523242531[[#This Row],[列1]],"(aaa)"))</f>
        <v/>
      </c>
      <c r="C8" s="15" t="s">
        <v>36</v>
      </c>
      <c r="D8" s="35" t="s">
        <v>15</v>
      </c>
      <c r="E8" s="16" t="s">
        <v>36</v>
      </c>
      <c r="F8" s="142" t="s">
        <v>36</v>
      </c>
      <c r="G8" s="36">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37" t="s">
        <v>24</v>
      </c>
      <c r="I8" s="38"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39" t="s">
        <v>25</v>
      </c>
      <c r="K8" s="40">
        <f>IFERROR((テーブル141523242531[[#This Row],[列5]]+テーブル141523242531[[#This Row],[列7]]/60)*$C$5,"")</f>
        <v>0</v>
      </c>
      <c r="L8" s="41" t="s">
        <v>5</v>
      </c>
      <c r="M8" s="42"/>
      <c r="N8" s="43"/>
      <c r="O8" s="75"/>
      <c r="P8" s="44"/>
    </row>
    <row r="9" spans="1:16" ht="22.5" customHeight="1" x14ac:dyDescent="0.15">
      <c r="A9" s="22"/>
      <c r="B9" s="45" t="str">
        <f>IF(テーブル141523242531[[#This Row],[列1]]="",
    "",
    TEXT(テーブル141523242531[[#This Row],[列1]],"(aaa)"))</f>
        <v/>
      </c>
      <c r="C9" s="17" t="s">
        <v>36</v>
      </c>
      <c r="D9" s="95" t="s">
        <v>15</v>
      </c>
      <c r="E9" s="18" t="s">
        <v>36</v>
      </c>
      <c r="F9" s="143" t="s">
        <v>36</v>
      </c>
      <c r="G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48" t="s">
        <v>24</v>
      </c>
      <c r="I9" s="49"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50" t="s">
        <v>25</v>
      </c>
      <c r="K9" s="51">
        <f>IFERROR((テーブル141523242531[[#This Row],[列5]]+テーブル141523242531[[#This Row],[列7]]/60)*$C$5,"")</f>
        <v>0</v>
      </c>
      <c r="L9" s="52" t="s">
        <v>5</v>
      </c>
      <c r="M9" s="53"/>
      <c r="N9" s="54"/>
      <c r="O9" s="75"/>
      <c r="P9" s="44"/>
    </row>
    <row r="10" spans="1:16" ht="22.5" customHeight="1" x14ac:dyDescent="0.15">
      <c r="A10" s="22"/>
      <c r="B10" s="55" t="str">
        <f>IF(テーブル141523242531[[#This Row],[列1]]="",
    "",
    TEXT(テーブル141523242531[[#This Row],[列1]],"(aaa)"))</f>
        <v/>
      </c>
      <c r="C10" s="17" t="s">
        <v>36</v>
      </c>
      <c r="D10" s="95" t="s">
        <v>15</v>
      </c>
      <c r="E10" s="18" t="s">
        <v>36</v>
      </c>
      <c r="F10" s="143" t="s">
        <v>36</v>
      </c>
      <c r="G1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48" t="s">
        <v>24</v>
      </c>
      <c r="I1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50" t="s">
        <v>25</v>
      </c>
      <c r="K10" s="51">
        <f>IFERROR((テーブル141523242531[[#This Row],[列5]]+テーブル141523242531[[#This Row],[列7]]/60)*$C$5,"")</f>
        <v>0</v>
      </c>
      <c r="L10" s="52" t="s">
        <v>5</v>
      </c>
      <c r="M10" s="57"/>
      <c r="N10" s="54"/>
      <c r="O10" s="75"/>
      <c r="P10" s="44"/>
    </row>
    <row r="11" spans="1:16" ht="22.5" customHeight="1" x14ac:dyDescent="0.15">
      <c r="A11" s="22"/>
      <c r="B11" s="55" t="str">
        <f>IF(テーブル141523242531[[#This Row],[列1]]="",
    "",
    TEXT(テーブル141523242531[[#This Row],[列1]],"(aaa)"))</f>
        <v/>
      </c>
      <c r="C11" s="17" t="s">
        <v>22</v>
      </c>
      <c r="D11" s="95" t="s">
        <v>23</v>
      </c>
      <c r="E11" s="18" t="s">
        <v>22</v>
      </c>
      <c r="F11" s="143" t="s">
        <v>36</v>
      </c>
      <c r="G1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48" t="s">
        <v>24</v>
      </c>
      <c r="I1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50" t="s">
        <v>25</v>
      </c>
      <c r="K11" s="51">
        <f>IFERROR((テーブル141523242531[[#This Row],[列5]]+テーブル141523242531[[#This Row],[列7]]/60)*$C$5,"")</f>
        <v>0</v>
      </c>
      <c r="L11" s="52" t="s">
        <v>5</v>
      </c>
      <c r="M11" s="57"/>
      <c r="N11" s="54"/>
      <c r="O11" s="75"/>
      <c r="P11" s="44"/>
    </row>
    <row r="12" spans="1:16" ht="22.5" customHeight="1" x14ac:dyDescent="0.15">
      <c r="A12" s="22"/>
      <c r="B12" s="55" t="str">
        <f>IF(テーブル141523242531[[#This Row],[列1]]="",
    "",
    TEXT(テーブル141523242531[[#This Row],[列1]],"(aaa)"))</f>
        <v/>
      </c>
      <c r="C12" s="17" t="s">
        <v>22</v>
      </c>
      <c r="D12" s="95" t="s">
        <v>23</v>
      </c>
      <c r="E12" s="18" t="s">
        <v>22</v>
      </c>
      <c r="F12" s="143" t="s">
        <v>36</v>
      </c>
      <c r="G1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48" t="s">
        <v>24</v>
      </c>
      <c r="I1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50" t="s">
        <v>25</v>
      </c>
      <c r="K12" s="51">
        <f>IFERROR((テーブル141523242531[[#This Row],[列5]]+テーブル141523242531[[#This Row],[列7]]/60)*$C$5,"")</f>
        <v>0</v>
      </c>
      <c r="L12" s="52" t="s">
        <v>5</v>
      </c>
      <c r="M12" s="57"/>
      <c r="N12" s="54"/>
      <c r="O12" s="75"/>
      <c r="P12" s="44"/>
    </row>
    <row r="13" spans="1:16" ht="22.5" customHeight="1" x14ac:dyDescent="0.15">
      <c r="A13" s="22"/>
      <c r="B13" s="55" t="str">
        <f>IF(テーブル141523242531[[#This Row],[列1]]="",
    "",
    TEXT(テーブル141523242531[[#This Row],[列1]],"(aaa)"))</f>
        <v/>
      </c>
      <c r="C13" s="17" t="s">
        <v>22</v>
      </c>
      <c r="D13" s="95" t="s">
        <v>23</v>
      </c>
      <c r="E13" s="18" t="s">
        <v>22</v>
      </c>
      <c r="F13" s="143" t="s">
        <v>36</v>
      </c>
      <c r="G1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48" t="s">
        <v>24</v>
      </c>
      <c r="I1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50" t="s">
        <v>25</v>
      </c>
      <c r="K13" s="51">
        <f>IFERROR((テーブル141523242531[[#This Row],[列5]]+テーブル141523242531[[#This Row],[列7]]/60)*$C$5,"")</f>
        <v>0</v>
      </c>
      <c r="L13" s="52" t="s">
        <v>5</v>
      </c>
      <c r="M13" s="57"/>
      <c r="N13" s="54"/>
      <c r="O13" s="75"/>
      <c r="P13" s="44"/>
    </row>
    <row r="14" spans="1:16" ht="22.5" customHeight="1" x14ac:dyDescent="0.15">
      <c r="A14" s="22"/>
      <c r="B14" s="55" t="str">
        <f>IF(テーブル141523242531[[#This Row],[列1]]="",
    "",
    TEXT(テーブル141523242531[[#This Row],[列1]],"(aaa)"))</f>
        <v/>
      </c>
      <c r="C14" s="17" t="s">
        <v>22</v>
      </c>
      <c r="D14" s="95" t="s">
        <v>23</v>
      </c>
      <c r="E14" s="18" t="s">
        <v>22</v>
      </c>
      <c r="F14" s="143" t="s">
        <v>36</v>
      </c>
      <c r="G1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48" t="s">
        <v>24</v>
      </c>
      <c r="I1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50" t="s">
        <v>25</v>
      </c>
      <c r="K14" s="51">
        <f>IFERROR((テーブル141523242531[[#This Row],[列5]]+テーブル141523242531[[#This Row],[列7]]/60)*$C$5,"")</f>
        <v>0</v>
      </c>
      <c r="L14" s="52" t="s">
        <v>5</v>
      </c>
      <c r="M14" s="57"/>
      <c r="N14" s="54"/>
      <c r="O14" s="75"/>
      <c r="P14" s="44"/>
    </row>
    <row r="15" spans="1:16" ht="22.5" customHeight="1" x14ac:dyDescent="0.15">
      <c r="A15" s="22"/>
      <c r="B15" s="55" t="str">
        <f>IF(テーブル141523242531[[#This Row],[列1]]="",
    "",
    TEXT(テーブル141523242531[[#This Row],[列1]],"(aaa)"))</f>
        <v/>
      </c>
      <c r="C15" s="17" t="s">
        <v>22</v>
      </c>
      <c r="D15" s="95" t="s">
        <v>23</v>
      </c>
      <c r="E15" s="18" t="s">
        <v>22</v>
      </c>
      <c r="F15" s="143" t="s">
        <v>36</v>
      </c>
      <c r="G1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48" t="s">
        <v>24</v>
      </c>
      <c r="I1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50" t="s">
        <v>25</v>
      </c>
      <c r="K15" s="51">
        <f>IFERROR((テーブル141523242531[[#This Row],[列5]]+テーブル141523242531[[#This Row],[列7]]/60)*$C$5,"")</f>
        <v>0</v>
      </c>
      <c r="L15" s="52" t="s">
        <v>5</v>
      </c>
      <c r="M15" s="57"/>
      <c r="N15" s="54"/>
      <c r="O15" s="75"/>
      <c r="P15" s="44"/>
    </row>
    <row r="16" spans="1:16" ht="22.5" customHeight="1" x14ac:dyDescent="0.15">
      <c r="A16" s="22"/>
      <c r="B16" s="55" t="str">
        <f>IF(テーブル141523242531[[#This Row],[列1]]="",
    "",
    TEXT(テーブル141523242531[[#This Row],[列1]],"(aaa)"))</f>
        <v/>
      </c>
      <c r="C16" s="17" t="s">
        <v>22</v>
      </c>
      <c r="D16" s="95" t="s">
        <v>23</v>
      </c>
      <c r="E16" s="18" t="s">
        <v>22</v>
      </c>
      <c r="F16" s="143" t="s">
        <v>36</v>
      </c>
      <c r="G1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48" t="s">
        <v>24</v>
      </c>
      <c r="I1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50" t="s">
        <v>25</v>
      </c>
      <c r="K16" s="51">
        <f>IFERROR((テーブル141523242531[[#This Row],[列5]]+テーブル141523242531[[#This Row],[列7]]/60)*$C$5,"")</f>
        <v>0</v>
      </c>
      <c r="L16" s="52" t="s">
        <v>5</v>
      </c>
      <c r="M16" s="57"/>
      <c r="N16" s="54"/>
      <c r="O16" s="75"/>
      <c r="P16" s="44"/>
    </row>
    <row r="17" spans="1:16" ht="22.5" customHeight="1" x14ac:dyDescent="0.15">
      <c r="A17" s="22"/>
      <c r="B17" s="55" t="str">
        <f>IF(テーブル141523242531[[#This Row],[列1]]="",
    "",
    TEXT(テーブル141523242531[[#This Row],[列1]],"(aaa)"))</f>
        <v/>
      </c>
      <c r="C17" s="17" t="s">
        <v>22</v>
      </c>
      <c r="D17" s="95" t="s">
        <v>23</v>
      </c>
      <c r="E17" s="18" t="s">
        <v>22</v>
      </c>
      <c r="F17" s="143" t="s">
        <v>36</v>
      </c>
      <c r="G1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48" t="s">
        <v>24</v>
      </c>
      <c r="I1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50" t="s">
        <v>25</v>
      </c>
      <c r="K17" s="51">
        <f>IFERROR((テーブル141523242531[[#This Row],[列5]]+テーブル141523242531[[#This Row],[列7]]/60)*$C$5,"")</f>
        <v>0</v>
      </c>
      <c r="L17" s="52" t="s">
        <v>5</v>
      </c>
      <c r="M17" s="57"/>
      <c r="N17" s="54"/>
      <c r="O17" s="75"/>
      <c r="P17" s="44"/>
    </row>
    <row r="18" spans="1:16" ht="22.5" customHeight="1" x14ac:dyDescent="0.15">
      <c r="A18" s="22"/>
      <c r="B18" s="55" t="str">
        <f>IF(テーブル141523242531[[#This Row],[列1]]="",
    "",
    TEXT(テーブル141523242531[[#This Row],[列1]],"(aaa)"))</f>
        <v/>
      </c>
      <c r="C18" s="17" t="s">
        <v>22</v>
      </c>
      <c r="D18" s="95" t="s">
        <v>23</v>
      </c>
      <c r="E18" s="18" t="s">
        <v>22</v>
      </c>
      <c r="F18" s="143" t="s">
        <v>36</v>
      </c>
      <c r="G1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48" t="s">
        <v>24</v>
      </c>
      <c r="I1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50" t="s">
        <v>25</v>
      </c>
      <c r="K18" s="51">
        <f>IFERROR((テーブル141523242531[[#This Row],[列5]]+テーブル141523242531[[#This Row],[列7]]/60)*$C$5,"")</f>
        <v>0</v>
      </c>
      <c r="L18" s="52" t="s">
        <v>5</v>
      </c>
      <c r="M18" s="57"/>
      <c r="N18" s="54"/>
      <c r="O18" s="75"/>
      <c r="P18" s="44"/>
    </row>
    <row r="19" spans="1:16" ht="22.5" customHeight="1" x14ac:dyDescent="0.15">
      <c r="A19" s="22"/>
      <c r="B19" s="55" t="str">
        <f>IF(テーブル141523242531[[#This Row],[列1]]="",
    "",
    TEXT(テーブル141523242531[[#This Row],[列1]],"(aaa)"))</f>
        <v/>
      </c>
      <c r="C19" s="17" t="s">
        <v>22</v>
      </c>
      <c r="D19" s="95" t="s">
        <v>23</v>
      </c>
      <c r="E19" s="18" t="s">
        <v>22</v>
      </c>
      <c r="F19" s="143" t="s">
        <v>36</v>
      </c>
      <c r="G1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48" t="s">
        <v>24</v>
      </c>
      <c r="I1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50" t="s">
        <v>25</v>
      </c>
      <c r="K19" s="51">
        <f>IFERROR((テーブル141523242531[[#This Row],[列5]]+テーブル141523242531[[#This Row],[列7]]/60)*$C$5,"")</f>
        <v>0</v>
      </c>
      <c r="L19" s="52" t="s">
        <v>5</v>
      </c>
      <c r="M19" s="57"/>
      <c r="N19" s="54"/>
      <c r="O19" s="75"/>
      <c r="P19" s="44"/>
    </row>
    <row r="20" spans="1:16" ht="22.5" customHeight="1" x14ac:dyDescent="0.15">
      <c r="A20" s="22"/>
      <c r="B20" s="55" t="str">
        <f>IF(テーブル141523242531[[#This Row],[列1]]="",
    "",
    TEXT(テーブル141523242531[[#This Row],[列1]],"(aaa)"))</f>
        <v/>
      </c>
      <c r="C20" s="17" t="s">
        <v>22</v>
      </c>
      <c r="D20" s="95" t="s">
        <v>23</v>
      </c>
      <c r="E20" s="18" t="s">
        <v>22</v>
      </c>
      <c r="F20" s="143" t="s">
        <v>36</v>
      </c>
      <c r="G2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48" t="s">
        <v>24</v>
      </c>
      <c r="I2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50" t="s">
        <v>25</v>
      </c>
      <c r="K20" s="51">
        <f>IFERROR((テーブル141523242531[[#This Row],[列5]]+テーブル141523242531[[#This Row],[列7]]/60)*$C$5,"")</f>
        <v>0</v>
      </c>
      <c r="L20" s="52" t="s">
        <v>5</v>
      </c>
      <c r="M20" s="57"/>
      <c r="N20" s="54"/>
      <c r="O20" s="75"/>
      <c r="P20" s="44"/>
    </row>
    <row r="21" spans="1:16" ht="22.5" customHeight="1" x14ac:dyDescent="0.15">
      <c r="A21" s="22"/>
      <c r="B21" s="55" t="str">
        <f>IF(テーブル141523242531[[#This Row],[列1]]="",
    "",
    TEXT(テーブル141523242531[[#This Row],[列1]],"(aaa)"))</f>
        <v/>
      </c>
      <c r="C21" s="17" t="s">
        <v>22</v>
      </c>
      <c r="D21" s="95" t="s">
        <v>23</v>
      </c>
      <c r="E21" s="18" t="s">
        <v>22</v>
      </c>
      <c r="F21" s="143" t="s">
        <v>36</v>
      </c>
      <c r="G2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48" t="s">
        <v>24</v>
      </c>
      <c r="I2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50" t="s">
        <v>25</v>
      </c>
      <c r="K21" s="51">
        <f>IFERROR((テーブル141523242531[[#This Row],[列5]]+テーブル141523242531[[#This Row],[列7]]/60)*$C$5,"")</f>
        <v>0</v>
      </c>
      <c r="L21" s="52" t="s">
        <v>5</v>
      </c>
      <c r="M21" s="57"/>
      <c r="N21" s="54"/>
      <c r="O21" s="75"/>
      <c r="P21" s="44"/>
    </row>
    <row r="22" spans="1:16" ht="22.5" customHeight="1" x14ac:dyDescent="0.15">
      <c r="A22" s="22"/>
      <c r="B22" s="55" t="str">
        <f>IF(テーブル141523242531[[#This Row],[列1]]="",
    "",
    TEXT(テーブル141523242531[[#This Row],[列1]],"(aaa)"))</f>
        <v/>
      </c>
      <c r="C22" s="17" t="s">
        <v>22</v>
      </c>
      <c r="D22" s="95" t="s">
        <v>23</v>
      </c>
      <c r="E22" s="18" t="s">
        <v>22</v>
      </c>
      <c r="F22" s="143" t="s">
        <v>36</v>
      </c>
      <c r="G2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48" t="s">
        <v>24</v>
      </c>
      <c r="I2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50" t="s">
        <v>25</v>
      </c>
      <c r="K22" s="51">
        <f>IFERROR((テーブル141523242531[[#This Row],[列5]]+テーブル141523242531[[#This Row],[列7]]/60)*$C$5,"")</f>
        <v>0</v>
      </c>
      <c r="L22" s="52" t="s">
        <v>5</v>
      </c>
      <c r="M22" s="57"/>
      <c r="N22" s="54"/>
      <c r="O22" s="75"/>
      <c r="P22" s="44"/>
    </row>
    <row r="23" spans="1:16" ht="22.5" customHeight="1" x14ac:dyDescent="0.15">
      <c r="A23" s="22"/>
      <c r="B23" s="55" t="str">
        <f>IF(テーブル141523242531[[#This Row],[列1]]="",
    "",
    TEXT(テーブル141523242531[[#This Row],[列1]],"(aaa)"))</f>
        <v/>
      </c>
      <c r="C23" s="17" t="s">
        <v>22</v>
      </c>
      <c r="D23" s="95" t="s">
        <v>23</v>
      </c>
      <c r="E23" s="18" t="s">
        <v>22</v>
      </c>
      <c r="F23" s="143" t="s">
        <v>36</v>
      </c>
      <c r="G2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48" t="s">
        <v>24</v>
      </c>
      <c r="I2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50" t="s">
        <v>25</v>
      </c>
      <c r="K23" s="51">
        <f>IFERROR((テーブル141523242531[[#This Row],[列5]]+テーブル141523242531[[#This Row],[列7]]/60)*$C$5,"")</f>
        <v>0</v>
      </c>
      <c r="L23" s="52" t="s">
        <v>5</v>
      </c>
      <c r="M23" s="57"/>
      <c r="N23" s="54"/>
      <c r="O23" s="75"/>
      <c r="P23" s="44"/>
    </row>
    <row r="24" spans="1:16" ht="22.5" customHeight="1" x14ac:dyDescent="0.15">
      <c r="A24" s="22"/>
      <c r="B24" s="55" t="str">
        <f>IF(テーブル141523242531[[#This Row],[列1]]="",
    "",
    TEXT(テーブル141523242531[[#This Row],[列1]],"(aaa)"))</f>
        <v/>
      </c>
      <c r="C24" s="17" t="s">
        <v>22</v>
      </c>
      <c r="D24" s="95" t="s">
        <v>23</v>
      </c>
      <c r="E24" s="18" t="s">
        <v>22</v>
      </c>
      <c r="F24" s="143" t="s">
        <v>36</v>
      </c>
      <c r="G2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48" t="s">
        <v>24</v>
      </c>
      <c r="I2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50" t="s">
        <v>25</v>
      </c>
      <c r="K24" s="51">
        <f>IFERROR((テーブル141523242531[[#This Row],[列5]]+テーブル141523242531[[#This Row],[列7]]/60)*$C$5,"")</f>
        <v>0</v>
      </c>
      <c r="L24" s="52" t="s">
        <v>5</v>
      </c>
      <c r="M24" s="53"/>
      <c r="N24" s="54"/>
      <c r="O24" s="75"/>
      <c r="P24" s="44"/>
    </row>
    <row r="25" spans="1:16" ht="22.5" customHeight="1" x14ac:dyDescent="0.15">
      <c r="A25" s="22"/>
      <c r="B25" s="55" t="str">
        <f>IF(テーブル141523242531[[#This Row],[列1]]="",
    "",
    TEXT(テーブル141523242531[[#This Row],[列1]],"(aaa)"))</f>
        <v/>
      </c>
      <c r="C25" s="17" t="s">
        <v>22</v>
      </c>
      <c r="D25" s="95" t="s">
        <v>23</v>
      </c>
      <c r="E25" s="18" t="s">
        <v>22</v>
      </c>
      <c r="F25" s="143" t="s">
        <v>36</v>
      </c>
      <c r="G2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48" t="s">
        <v>24</v>
      </c>
      <c r="I2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50" t="s">
        <v>25</v>
      </c>
      <c r="K25" s="51">
        <f>IFERROR((テーブル141523242531[[#This Row],[列5]]+テーブル141523242531[[#This Row],[列7]]/60)*$C$5,"")</f>
        <v>0</v>
      </c>
      <c r="L25" s="52" t="s">
        <v>5</v>
      </c>
      <c r="M25" s="57"/>
      <c r="N25" s="54"/>
      <c r="O25" s="75"/>
      <c r="P25" s="44"/>
    </row>
    <row r="26" spans="1:16" ht="22.5" customHeight="1" x14ac:dyDescent="0.15">
      <c r="A26" s="22"/>
      <c r="B26" s="55" t="str">
        <f>IF(テーブル141523242531[[#This Row],[列1]]="",
    "",
    TEXT(テーブル141523242531[[#This Row],[列1]],"(aaa)"))</f>
        <v/>
      </c>
      <c r="C26" s="17" t="s">
        <v>22</v>
      </c>
      <c r="D26" s="95" t="s">
        <v>23</v>
      </c>
      <c r="E26" s="18" t="s">
        <v>22</v>
      </c>
      <c r="F26" s="143" t="s">
        <v>36</v>
      </c>
      <c r="G2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48" t="s">
        <v>24</v>
      </c>
      <c r="I2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50" t="s">
        <v>25</v>
      </c>
      <c r="K26" s="51">
        <f>IFERROR((テーブル141523242531[[#This Row],[列5]]+テーブル141523242531[[#This Row],[列7]]/60)*$C$5,"")</f>
        <v>0</v>
      </c>
      <c r="L26" s="52" t="s">
        <v>5</v>
      </c>
      <c r="M26" s="57"/>
      <c r="N26" s="54"/>
      <c r="O26" s="75"/>
      <c r="P26" s="44"/>
    </row>
    <row r="27" spans="1:16" ht="22.5" customHeight="1" x14ac:dyDescent="0.15">
      <c r="A27" s="22"/>
      <c r="B27" s="55" t="str">
        <f>IF(テーブル141523242531[[#This Row],[列1]]="",
    "",
    TEXT(テーブル141523242531[[#This Row],[列1]],"(aaa)"))</f>
        <v/>
      </c>
      <c r="C27" s="17" t="s">
        <v>22</v>
      </c>
      <c r="D27" s="95" t="s">
        <v>23</v>
      </c>
      <c r="E27" s="18" t="s">
        <v>22</v>
      </c>
      <c r="F27" s="143" t="s">
        <v>36</v>
      </c>
      <c r="G2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48" t="s">
        <v>24</v>
      </c>
      <c r="I2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50" t="s">
        <v>25</v>
      </c>
      <c r="K27" s="51">
        <f>IFERROR((テーブル141523242531[[#This Row],[列5]]+テーブル141523242531[[#This Row],[列7]]/60)*$C$5,"")</f>
        <v>0</v>
      </c>
      <c r="L27" s="52" t="s">
        <v>5</v>
      </c>
      <c r="M27" s="57"/>
      <c r="N27" s="54"/>
      <c r="O27" s="75"/>
      <c r="P27" s="44"/>
    </row>
    <row r="28" spans="1:16" ht="22.5" customHeight="1" x14ac:dyDescent="0.15">
      <c r="A28" s="22"/>
      <c r="B28" s="55" t="str">
        <f>IF(テーブル141523242531[[#This Row],[列1]]="",
    "",
    TEXT(テーブル141523242531[[#This Row],[列1]],"(aaa)"))</f>
        <v/>
      </c>
      <c r="C28" s="17" t="s">
        <v>22</v>
      </c>
      <c r="D28" s="95" t="s">
        <v>23</v>
      </c>
      <c r="E28" s="18" t="s">
        <v>22</v>
      </c>
      <c r="F28" s="143" t="s">
        <v>36</v>
      </c>
      <c r="G2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48" t="s">
        <v>24</v>
      </c>
      <c r="I2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50" t="s">
        <v>25</v>
      </c>
      <c r="K28" s="51">
        <f>IFERROR((テーブル141523242531[[#This Row],[列5]]+テーブル141523242531[[#This Row],[列7]]/60)*$C$5,"")</f>
        <v>0</v>
      </c>
      <c r="L28" s="52" t="s">
        <v>5</v>
      </c>
      <c r="M28" s="57"/>
      <c r="N28" s="54"/>
      <c r="O28" s="75"/>
      <c r="P28" s="44"/>
    </row>
    <row r="29" spans="1:16" ht="22.5" customHeight="1" x14ac:dyDescent="0.15">
      <c r="A29" s="22"/>
      <c r="B29" s="55" t="str">
        <f>IF(テーブル141523242531[[#This Row],[列1]]="",
    "",
    TEXT(テーブル141523242531[[#This Row],[列1]],"(aaa)"))</f>
        <v/>
      </c>
      <c r="C29" s="17" t="s">
        <v>22</v>
      </c>
      <c r="D29" s="95" t="s">
        <v>23</v>
      </c>
      <c r="E29" s="18" t="s">
        <v>22</v>
      </c>
      <c r="F29" s="143" t="s">
        <v>36</v>
      </c>
      <c r="G2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48" t="s">
        <v>24</v>
      </c>
      <c r="I2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50" t="s">
        <v>25</v>
      </c>
      <c r="K29" s="51">
        <f>IFERROR((テーブル141523242531[[#This Row],[列5]]+テーブル141523242531[[#This Row],[列7]]/60)*$C$5,"")</f>
        <v>0</v>
      </c>
      <c r="L29" s="52" t="s">
        <v>5</v>
      </c>
      <c r="M29" s="57"/>
      <c r="N29" s="54"/>
      <c r="O29" s="75"/>
      <c r="P29" s="44"/>
    </row>
    <row r="30" spans="1:16" ht="22.5" customHeight="1" thickBot="1" x14ac:dyDescent="0.2">
      <c r="A30" s="23"/>
      <c r="B30" s="58" t="str">
        <f>IF(テーブル141523242531[[#This Row],[列1]]="",
    "",
    TEXT(テーブル141523242531[[#This Row],[列1]],"(aaa)"))</f>
        <v/>
      </c>
      <c r="C30" s="19" t="s">
        <v>22</v>
      </c>
      <c r="D30" s="59" t="s">
        <v>23</v>
      </c>
      <c r="E30" s="144" t="s">
        <v>22</v>
      </c>
      <c r="F30" s="20" t="s">
        <v>36</v>
      </c>
      <c r="G30" s="60">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61" t="s">
        <v>24</v>
      </c>
      <c r="I30" s="62"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63" t="s">
        <v>25</v>
      </c>
      <c r="K30" s="64">
        <f>IFERROR((テーブル141523242531[[#This Row],[列5]]+テーブル141523242531[[#This Row],[列7]]/60)*$C$5,"")</f>
        <v>0</v>
      </c>
      <c r="L30" s="65" t="s">
        <v>5</v>
      </c>
      <c r="M30" s="66"/>
      <c r="N30" s="67"/>
      <c r="O30" s="75"/>
      <c r="P30" s="44"/>
    </row>
    <row r="31" spans="1:16" ht="22.5" customHeight="1" thickBot="1" x14ac:dyDescent="0.2">
      <c r="A31" s="184" t="s">
        <v>30</v>
      </c>
      <c r="B31" s="185"/>
      <c r="C31" s="186"/>
      <c r="D31" s="187"/>
      <c r="E31" s="188"/>
      <c r="F31" s="93"/>
      <c r="G31" s="189">
        <f>SUM(テーブル141523242531[[#All],[列5]])+SUM(テーブル141523242531[[#All],[列7]])/60</f>
        <v>0</v>
      </c>
      <c r="H31" s="190"/>
      <c r="I31" s="191" t="s">
        <v>26</v>
      </c>
      <c r="J31" s="192"/>
      <c r="K31" s="68">
        <f>SUM(テーブル141523242531[[#All],[列9]])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⑯年月支払分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IF(テーブル141523242530[[#This Row],[列1]]="",
    "",
    TEXT(テーブル141523242530[[#This Row],[列1]],"(aaa)"))</f>
        <v/>
      </c>
      <c r="C8" s="15" t="s">
        <v>36</v>
      </c>
      <c r="D8" s="35" t="s">
        <v>15</v>
      </c>
      <c r="E8" s="16" t="s">
        <v>36</v>
      </c>
      <c r="F8" s="142" t="s">
        <v>36</v>
      </c>
      <c r="G8" s="36">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37" t="s">
        <v>24</v>
      </c>
      <c r="I8" s="38"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39" t="s">
        <v>25</v>
      </c>
      <c r="K8" s="40">
        <f>IFERROR((テーブル141523242530[[#This Row],[列5]]+テーブル141523242530[[#This Row],[列7]]/60)*$C$5,"")</f>
        <v>0</v>
      </c>
      <c r="L8" s="41" t="s">
        <v>5</v>
      </c>
      <c r="M8" s="42"/>
      <c r="N8" s="43"/>
      <c r="O8" s="75"/>
      <c r="P8" s="44"/>
    </row>
    <row r="9" spans="1:16" ht="22.5" customHeight="1" x14ac:dyDescent="0.15">
      <c r="A9" s="22"/>
      <c r="B9" s="45" t="str">
        <f>IF(テーブル141523242530[[#This Row],[列1]]="",
    "",
    TEXT(テーブル141523242530[[#This Row],[列1]],"(aaa)"))</f>
        <v/>
      </c>
      <c r="C9" s="17" t="s">
        <v>36</v>
      </c>
      <c r="D9" s="95" t="s">
        <v>15</v>
      </c>
      <c r="E9" s="18" t="s">
        <v>36</v>
      </c>
      <c r="F9" s="143" t="s">
        <v>36</v>
      </c>
      <c r="G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48" t="s">
        <v>24</v>
      </c>
      <c r="I9" s="49"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50" t="s">
        <v>25</v>
      </c>
      <c r="K9" s="51">
        <f>IFERROR((テーブル141523242530[[#This Row],[列5]]+テーブル141523242530[[#This Row],[列7]]/60)*$C$5,"")</f>
        <v>0</v>
      </c>
      <c r="L9" s="52" t="s">
        <v>5</v>
      </c>
      <c r="M9" s="53"/>
      <c r="N9" s="54"/>
      <c r="O9" s="75"/>
      <c r="P9" s="44"/>
    </row>
    <row r="10" spans="1:16" ht="22.5" customHeight="1" x14ac:dyDescent="0.15">
      <c r="A10" s="22"/>
      <c r="B10" s="55" t="str">
        <f>IF(テーブル141523242530[[#This Row],[列1]]="",
    "",
    TEXT(テーブル141523242530[[#This Row],[列1]],"(aaa)"))</f>
        <v/>
      </c>
      <c r="C10" s="17" t="s">
        <v>36</v>
      </c>
      <c r="D10" s="95" t="s">
        <v>15</v>
      </c>
      <c r="E10" s="18" t="s">
        <v>36</v>
      </c>
      <c r="F10" s="143" t="s">
        <v>36</v>
      </c>
      <c r="G1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48" t="s">
        <v>24</v>
      </c>
      <c r="I1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50" t="s">
        <v>25</v>
      </c>
      <c r="K10" s="51">
        <f>IFERROR((テーブル141523242530[[#This Row],[列5]]+テーブル141523242530[[#This Row],[列7]]/60)*$C$5,"")</f>
        <v>0</v>
      </c>
      <c r="L10" s="52" t="s">
        <v>5</v>
      </c>
      <c r="M10" s="57"/>
      <c r="N10" s="54"/>
      <c r="O10" s="75"/>
      <c r="P10" s="44"/>
    </row>
    <row r="11" spans="1:16" ht="22.5" customHeight="1" x14ac:dyDescent="0.15">
      <c r="A11" s="22"/>
      <c r="B11" s="55" t="str">
        <f>IF(テーブル141523242530[[#This Row],[列1]]="",
    "",
    TEXT(テーブル141523242530[[#This Row],[列1]],"(aaa)"))</f>
        <v/>
      </c>
      <c r="C11" s="17" t="s">
        <v>22</v>
      </c>
      <c r="D11" s="95" t="s">
        <v>23</v>
      </c>
      <c r="E11" s="18" t="s">
        <v>22</v>
      </c>
      <c r="F11" s="143" t="s">
        <v>36</v>
      </c>
      <c r="G1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48" t="s">
        <v>24</v>
      </c>
      <c r="I1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50" t="s">
        <v>25</v>
      </c>
      <c r="K11" s="51">
        <f>IFERROR((テーブル141523242530[[#This Row],[列5]]+テーブル141523242530[[#This Row],[列7]]/60)*$C$5,"")</f>
        <v>0</v>
      </c>
      <c r="L11" s="52" t="s">
        <v>5</v>
      </c>
      <c r="M11" s="57"/>
      <c r="N11" s="54"/>
      <c r="O11" s="75"/>
      <c r="P11" s="44"/>
    </row>
    <row r="12" spans="1:16" ht="22.5" customHeight="1" x14ac:dyDescent="0.15">
      <c r="A12" s="22"/>
      <c r="B12" s="55" t="str">
        <f>IF(テーブル141523242530[[#This Row],[列1]]="",
    "",
    TEXT(テーブル141523242530[[#This Row],[列1]],"(aaa)"))</f>
        <v/>
      </c>
      <c r="C12" s="17" t="s">
        <v>22</v>
      </c>
      <c r="D12" s="95" t="s">
        <v>23</v>
      </c>
      <c r="E12" s="18" t="s">
        <v>22</v>
      </c>
      <c r="F12" s="143" t="s">
        <v>36</v>
      </c>
      <c r="G1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48" t="s">
        <v>24</v>
      </c>
      <c r="I1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50" t="s">
        <v>25</v>
      </c>
      <c r="K12" s="51">
        <f>IFERROR((テーブル141523242530[[#This Row],[列5]]+テーブル141523242530[[#This Row],[列7]]/60)*$C$5,"")</f>
        <v>0</v>
      </c>
      <c r="L12" s="52" t="s">
        <v>5</v>
      </c>
      <c r="M12" s="57"/>
      <c r="N12" s="54"/>
      <c r="O12" s="75"/>
      <c r="P12" s="44"/>
    </row>
    <row r="13" spans="1:16" ht="22.5" customHeight="1" x14ac:dyDescent="0.15">
      <c r="A13" s="22"/>
      <c r="B13" s="55" t="str">
        <f>IF(テーブル141523242530[[#This Row],[列1]]="",
    "",
    TEXT(テーブル141523242530[[#This Row],[列1]],"(aaa)"))</f>
        <v/>
      </c>
      <c r="C13" s="17" t="s">
        <v>22</v>
      </c>
      <c r="D13" s="95" t="s">
        <v>23</v>
      </c>
      <c r="E13" s="18" t="s">
        <v>22</v>
      </c>
      <c r="F13" s="143" t="s">
        <v>36</v>
      </c>
      <c r="G1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48" t="s">
        <v>24</v>
      </c>
      <c r="I1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50" t="s">
        <v>25</v>
      </c>
      <c r="K13" s="51">
        <f>IFERROR((テーブル141523242530[[#This Row],[列5]]+テーブル141523242530[[#This Row],[列7]]/60)*$C$5,"")</f>
        <v>0</v>
      </c>
      <c r="L13" s="52" t="s">
        <v>5</v>
      </c>
      <c r="M13" s="57"/>
      <c r="N13" s="54"/>
      <c r="O13" s="75"/>
      <c r="P13" s="44"/>
    </row>
    <row r="14" spans="1:16" ht="22.5" customHeight="1" x14ac:dyDescent="0.15">
      <c r="A14" s="22"/>
      <c r="B14" s="55" t="str">
        <f>IF(テーブル141523242530[[#This Row],[列1]]="",
    "",
    TEXT(テーブル141523242530[[#This Row],[列1]],"(aaa)"))</f>
        <v/>
      </c>
      <c r="C14" s="17" t="s">
        <v>22</v>
      </c>
      <c r="D14" s="95" t="s">
        <v>23</v>
      </c>
      <c r="E14" s="18" t="s">
        <v>22</v>
      </c>
      <c r="F14" s="143" t="s">
        <v>36</v>
      </c>
      <c r="G1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48" t="s">
        <v>24</v>
      </c>
      <c r="I1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50" t="s">
        <v>25</v>
      </c>
      <c r="K14" s="51">
        <f>IFERROR((テーブル141523242530[[#This Row],[列5]]+テーブル141523242530[[#This Row],[列7]]/60)*$C$5,"")</f>
        <v>0</v>
      </c>
      <c r="L14" s="52" t="s">
        <v>5</v>
      </c>
      <c r="M14" s="57"/>
      <c r="N14" s="54"/>
      <c r="O14" s="75"/>
      <c r="P14" s="44"/>
    </row>
    <row r="15" spans="1:16" ht="22.5" customHeight="1" x14ac:dyDescent="0.15">
      <c r="A15" s="22"/>
      <c r="B15" s="55" t="str">
        <f>IF(テーブル141523242530[[#This Row],[列1]]="",
    "",
    TEXT(テーブル141523242530[[#This Row],[列1]],"(aaa)"))</f>
        <v/>
      </c>
      <c r="C15" s="17" t="s">
        <v>22</v>
      </c>
      <c r="D15" s="95" t="s">
        <v>23</v>
      </c>
      <c r="E15" s="18" t="s">
        <v>22</v>
      </c>
      <c r="F15" s="143" t="s">
        <v>36</v>
      </c>
      <c r="G1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48" t="s">
        <v>24</v>
      </c>
      <c r="I1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50" t="s">
        <v>25</v>
      </c>
      <c r="K15" s="51">
        <f>IFERROR((テーブル141523242530[[#This Row],[列5]]+テーブル141523242530[[#This Row],[列7]]/60)*$C$5,"")</f>
        <v>0</v>
      </c>
      <c r="L15" s="52" t="s">
        <v>5</v>
      </c>
      <c r="M15" s="57"/>
      <c r="N15" s="54"/>
      <c r="O15" s="75"/>
      <c r="P15" s="44"/>
    </row>
    <row r="16" spans="1:16" ht="22.5" customHeight="1" x14ac:dyDescent="0.15">
      <c r="A16" s="22"/>
      <c r="B16" s="55" t="str">
        <f>IF(テーブル141523242530[[#This Row],[列1]]="",
    "",
    TEXT(テーブル141523242530[[#This Row],[列1]],"(aaa)"))</f>
        <v/>
      </c>
      <c r="C16" s="17" t="s">
        <v>22</v>
      </c>
      <c r="D16" s="95" t="s">
        <v>23</v>
      </c>
      <c r="E16" s="18" t="s">
        <v>22</v>
      </c>
      <c r="F16" s="143" t="s">
        <v>36</v>
      </c>
      <c r="G1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48" t="s">
        <v>24</v>
      </c>
      <c r="I1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50" t="s">
        <v>25</v>
      </c>
      <c r="K16" s="51">
        <f>IFERROR((テーブル141523242530[[#This Row],[列5]]+テーブル141523242530[[#This Row],[列7]]/60)*$C$5,"")</f>
        <v>0</v>
      </c>
      <c r="L16" s="52" t="s">
        <v>5</v>
      </c>
      <c r="M16" s="57"/>
      <c r="N16" s="54"/>
      <c r="O16" s="75"/>
      <c r="P16" s="44"/>
    </row>
    <row r="17" spans="1:16" ht="22.5" customHeight="1" x14ac:dyDescent="0.15">
      <c r="A17" s="22"/>
      <c r="B17" s="55" t="str">
        <f>IF(テーブル141523242530[[#This Row],[列1]]="",
    "",
    TEXT(テーブル141523242530[[#This Row],[列1]],"(aaa)"))</f>
        <v/>
      </c>
      <c r="C17" s="17" t="s">
        <v>22</v>
      </c>
      <c r="D17" s="95" t="s">
        <v>23</v>
      </c>
      <c r="E17" s="18" t="s">
        <v>22</v>
      </c>
      <c r="F17" s="143" t="s">
        <v>36</v>
      </c>
      <c r="G1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48" t="s">
        <v>24</v>
      </c>
      <c r="I1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50" t="s">
        <v>25</v>
      </c>
      <c r="K17" s="51">
        <f>IFERROR((テーブル141523242530[[#This Row],[列5]]+テーブル141523242530[[#This Row],[列7]]/60)*$C$5,"")</f>
        <v>0</v>
      </c>
      <c r="L17" s="52" t="s">
        <v>5</v>
      </c>
      <c r="M17" s="57"/>
      <c r="N17" s="54"/>
      <c r="O17" s="75"/>
      <c r="P17" s="44"/>
    </row>
    <row r="18" spans="1:16" ht="22.5" customHeight="1" x14ac:dyDescent="0.15">
      <c r="A18" s="22"/>
      <c r="B18" s="55" t="str">
        <f>IF(テーブル141523242530[[#This Row],[列1]]="",
    "",
    TEXT(テーブル141523242530[[#This Row],[列1]],"(aaa)"))</f>
        <v/>
      </c>
      <c r="C18" s="17" t="s">
        <v>22</v>
      </c>
      <c r="D18" s="95" t="s">
        <v>23</v>
      </c>
      <c r="E18" s="18" t="s">
        <v>22</v>
      </c>
      <c r="F18" s="143" t="s">
        <v>36</v>
      </c>
      <c r="G1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48" t="s">
        <v>24</v>
      </c>
      <c r="I1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50" t="s">
        <v>25</v>
      </c>
      <c r="K18" s="51">
        <f>IFERROR((テーブル141523242530[[#This Row],[列5]]+テーブル141523242530[[#This Row],[列7]]/60)*$C$5,"")</f>
        <v>0</v>
      </c>
      <c r="L18" s="52" t="s">
        <v>5</v>
      </c>
      <c r="M18" s="57"/>
      <c r="N18" s="54"/>
      <c r="O18" s="75"/>
      <c r="P18" s="44"/>
    </row>
    <row r="19" spans="1:16" ht="22.5" customHeight="1" x14ac:dyDescent="0.15">
      <c r="A19" s="22"/>
      <c r="B19" s="55" t="str">
        <f>IF(テーブル141523242530[[#This Row],[列1]]="",
    "",
    TEXT(テーブル141523242530[[#This Row],[列1]],"(aaa)"))</f>
        <v/>
      </c>
      <c r="C19" s="17" t="s">
        <v>22</v>
      </c>
      <c r="D19" s="95" t="s">
        <v>23</v>
      </c>
      <c r="E19" s="18" t="s">
        <v>22</v>
      </c>
      <c r="F19" s="143" t="s">
        <v>36</v>
      </c>
      <c r="G1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48" t="s">
        <v>24</v>
      </c>
      <c r="I1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50" t="s">
        <v>25</v>
      </c>
      <c r="K19" s="51">
        <f>IFERROR((テーブル141523242530[[#This Row],[列5]]+テーブル141523242530[[#This Row],[列7]]/60)*$C$5,"")</f>
        <v>0</v>
      </c>
      <c r="L19" s="52" t="s">
        <v>5</v>
      </c>
      <c r="M19" s="57"/>
      <c r="N19" s="54"/>
      <c r="O19" s="75"/>
      <c r="P19" s="44"/>
    </row>
    <row r="20" spans="1:16" ht="22.5" customHeight="1" x14ac:dyDescent="0.15">
      <c r="A20" s="22"/>
      <c r="B20" s="55" t="str">
        <f>IF(テーブル141523242530[[#This Row],[列1]]="",
    "",
    TEXT(テーブル141523242530[[#This Row],[列1]],"(aaa)"))</f>
        <v/>
      </c>
      <c r="C20" s="17" t="s">
        <v>22</v>
      </c>
      <c r="D20" s="95" t="s">
        <v>23</v>
      </c>
      <c r="E20" s="18" t="s">
        <v>22</v>
      </c>
      <c r="F20" s="143" t="s">
        <v>36</v>
      </c>
      <c r="G2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48" t="s">
        <v>24</v>
      </c>
      <c r="I2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50" t="s">
        <v>25</v>
      </c>
      <c r="K20" s="51">
        <f>IFERROR((テーブル141523242530[[#This Row],[列5]]+テーブル141523242530[[#This Row],[列7]]/60)*$C$5,"")</f>
        <v>0</v>
      </c>
      <c r="L20" s="52" t="s">
        <v>5</v>
      </c>
      <c r="M20" s="57"/>
      <c r="N20" s="54"/>
      <c r="O20" s="75"/>
      <c r="P20" s="44"/>
    </row>
    <row r="21" spans="1:16" ht="22.5" customHeight="1" x14ac:dyDescent="0.15">
      <c r="A21" s="22"/>
      <c r="B21" s="55" t="str">
        <f>IF(テーブル141523242530[[#This Row],[列1]]="",
    "",
    TEXT(テーブル141523242530[[#This Row],[列1]],"(aaa)"))</f>
        <v/>
      </c>
      <c r="C21" s="17" t="s">
        <v>22</v>
      </c>
      <c r="D21" s="95" t="s">
        <v>23</v>
      </c>
      <c r="E21" s="18" t="s">
        <v>22</v>
      </c>
      <c r="F21" s="143" t="s">
        <v>36</v>
      </c>
      <c r="G2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48" t="s">
        <v>24</v>
      </c>
      <c r="I2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50" t="s">
        <v>25</v>
      </c>
      <c r="K21" s="51">
        <f>IFERROR((テーブル141523242530[[#This Row],[列5]]+テーブル141523242530[[#This Row],[列7]]/60)*$C$5,"")</f>
        <v>0</v>
      </c>
      <c r="L21" s="52" t="s">
        <v>5</v>
      </c>
      <c r="M21" s="57"/>
      <c r="N21" s="54"/>
      <c r="O21" s="75"/>
      <c r="P21" s="44"/>
    </row>
    <row r="22" spans="1:16" ht="22.5" customHeight="1" x14ac:dyDescent="0.15">
      <c r="A22" s="22"/>
      <c r="B22" s="55" t="str">
        <f>IF(テーブル141523242530[[#This Row],[列1]]="",
    "",
    TEXT(テーブル141523242530[[#This Row],[列1]],"(aaa)"))</f>
        <v/>
      </c>
      <c r="C22" s="17" t="s">
        <v>22</v>
      </c>
      <c r="D22" s="95" t="s">
        <v>23</v>
      </c>
      <c r="E22" s="18" t="s">
        <v>22</v>
      </c>
      <c r="F22" s="143" t="s">
        <v>36</v>
      </c>
      <c r="G2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48" t="s">
        <v>24</v>
      </c>
      <c r="I2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50" t="s">
        <v>25</v>
      </c>
      <c r="K22" s="51">
        <f>IFERROR((テーブル141523242530[[#This Row],[列5]]+テーブル141523242530[[#This Row],[列7]]/60)*$C$5,"")</f>
        <v>0</v>
      </c>
      <c r="L22" s="52" t="s">
        <v>5</v>
      </c>
      <c r="M22" s="57"/>
      <c r="N22" s="54"/>
      <c r="O22" s="75"/>
      <c r="P22" s="44"/>
    </row>
    <row r="23" spans="1:16" ht="22.5" customHeight="1" x14ac:dyDescent="0.15">
      <c r="A23" s="22"/>
      <c r="B23" s="55" t="str">
        <f>IF(テーブル141523242530[[#This Row],[列1]]="",
    "",
    TEXT(テーブル141523242530[[#This Row],[列1]],"(aaa)"))</f>
        <v/>
      </c>
      <c r="C23" s="17" t="s">
        <v>22</v>
      </c>
      <c r="D23" s="95" t="s">
        <v>23</v>
      </c>
      <c r="E23" s="18" t="s">
        <v>22</v>
      </c>
      <c r="F23" s="143" t="s">
        <v>36</v>
      </c>
      <c r="G2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48" t="s">
        <v>24</v>
      </c>
      <c r="I2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50" t="s">
        <v>25</v>
      </c>
      <c r="K23" s="51">
        <f>IFERROR((テーブル141523242530[[#This Row],[列5]]+テーブル141523242530[[#This Row],[列7]]/60)*$C$5,"")</f>
        <v>0</v>
      </c>
      <c r="L23" s="52" t="s">
        <v>5</v>
      </c>
      <c r="M23" s="57"/>
      <c r="N23" s="54"/>
      <c r="O23" s="75"/>
      <c r="P23" s="44"/>
    </row>
    <row r="24" spans="1:16" ht="22.5" customHeight="1" x14ac:dyDescent="0.15">
      <c r="A24" s="22"/>
      <c r="B24" s="55" t="str">
        <f>IF(テーブル141523242530[[#This Row],[列1]]="",
    "",
    TEXT(テーブル141523242530[[#This Row],[列1]],"(aaa)"))</f>
        <v/>
      </c>
      <c r="C24" s="17" t="s">
        <v>22</v>
      </c>
      <c r="D24" s="95" t="s">
        <v>23</v>
      </c>
      <c r="E24" s="18" t="s">
        <v>22</v>
      </c>
      <c r="F24" s="143" t="s">
        <v>36</v>
      </c>
      <c r="G2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48" t="s">
        <v>24</v>
      </c>
      <c r="I2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50" t="s">
        <v>25</v>
      </c>
      <c r="K24" s="51">
        <f>IFERROR((テーブル141523242530[[#This Row],[列5]]+テーブル141523242530[[#This Row],[列7]]/60)*$C$5,"")</f>
        <v>0</v>
      </c>
      <c r="L24" s="52" t="s">
        <v>5</v>
      </c>
      <c r="M24" s="53"/>
      <c r="N24" s="54"/>
      <c r="O24" s="75"/>
      <c r="P24" s="44"/>
    </row>
    <row r="25" spans="1:16" ht="22.5" customHeight="1" x14ac:dyDescent="0.15">
      <c r="A25" s="22"/>
      <c r="B25" s="55" t="str">
        <f>IF(テーブル141523242530[[#This Row],[列1]]="",
    "",
    TEXT(テーブル141523242530[[#This Row],[列1]],"(aaa)"))</f>
        <v/>
      </c>
      <c r="C25" s="17" t="s">
        <v>22</v>
      </c>
      <c r="D25" s="95" t="s">
        <v>23</v>
      </c>
      <c r="E25" s="18" t="s">
        <v>22</v>
      </c>
      <c r="F25" s="143" t="s">
        <v>36</v>
      </c>
      <c r="G2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48" t="s">
        <v>24</v>
      </c>
      <c r="I2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50" t="s">
        <v>25</v>
      </c>
      <c r="K25" s="51">
        <f>IFERROR((テーブル141523242530[[#This Row],[列5]]+テーブル141523242530[[#This Row],[列7]]/60)*$C$5,"")</f>
        <v>0</v>
      </c>
      <c r="L25" s="52" t="s">
        <v>5</v>
      </c>
      <c r="M25" s="57"/>
      <c r="N25" s="54"/>
      <c r="O25" s="75"/>
      <c r="P25" s="44"/>
    </row>
    <row r="26" spans="1:16" ht="22.5" customHeight="1" x14ac:dyDescent="0.15">
      <c r="A26" s="22"/>
      <c r="B26" s="55" t="str">
        <f>IF(テーブル141523242530[[#This Row],[列1]]="",
    "",
    TEXT(テーブル141523242530[[#This Row],[列1]],"(aaa)"))</f>
        <v/>
      </c>
      <c r="C26" s="17" t="s">
        <v>22</v>
      </c>
      <c r="D26" s="95" t="s">
        <v>23</v>
      </c>
      <c r="E26" s="18" t="s">
        <v>22</v>
      </c>
      <c r="F26" s="143" t="s">
        <v>36</v>
      </c>
      <c r="G2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48" t="s">
        <v>24</v>
      </c>
      <c r="I2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50" t="s">
        <v>25</v>
      </c>
      <c r="K26" s="51">
        <f>IFERROR((テーブル141523242530[[#This Row],[列5]]+テーブル141523242530[[#This Row],[列7]]/60)*$C$5,"")</f>
        <v>0</v>
      </c>
      <c r="L26" s="52" t="s">
        <v>5</v>
      </c>
      <c r="M26" s="57"/>
      <c r="N26" s="54"/>
      <c r="O26" s="75"/>
      <c r="P26" s="44"/>
    </row>
    <row r="27" spans="1:16" ht="22.5" customHeight="1" x14ac:dyDescent="0.15">
      <c r="A27" s="22"/>
      <c r="B27" s="55" t="str">
        <f>IF(テーブル141523242530[[#This Row],[列1]]="",
    "",
    TEXT(テーブル141523242530[[#This Row],[列1]],"(aaa)"))</f>
        <v/>
      </c>
      <c r="C27" s="17" t="s">
        <v>22</v>
      </c>
      <c r="D27" s="95" t="s">
        <v>23</v>
      </c>
      <c r="E27" s="18" t="s">
        <v>22</v>
      </c>
      <c r="F27" s="143" t="s">
        <v>36</v>
      </c>
      <c r="G2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48" t="s">
        <v>24</v>
      </c>
      <c r="I2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50" t="s">
        <v>25</v>
      </c>
      <c r="K27" s="51">
        <f>IFERROR((テーブル141523242530[[#This Row],[列5]]+テーブル141523242530[[#This Row],[列7]]/60)*$C$5,"")</f>
        <v>0</v>
      </c>
      <c r="L27" s="52" t="s">
        <v>5</v>
      </c>
      <c r="M27" s="57"/>
      <c r="N27" s="54"/>
      <c r="O27" s="75"/>
      <c r="P27" s="44"/>
    </row>
    <row r="28" spans="1:16" ht="22.5" customHeight="1" x14ac:dyDescent="0.15">
      <c r="A28" s="22"/>
      <c r="B28" s="55" t="str">
        <f>IF(テーブル141523242530[[#This Row],[列1]]="",
    "",
    TEXT(テーブル141523242530[[#This Row],[列1]],"(aaa)"))</f>
        <v/>
      </c>
      <c r="C28" s="17" t="s">
        <v>22</v>
      </c>
      <c r="D28" s="95" t="s">
        <v>23</v>
      </c>
      <c r="E28" s="18" t="s">
        <v>22</v>
      </c>
      <c r="F28" s="143" t="s">
        <v>36</v>
      </c>
      <c r="G2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48" t="s">
        <v>24</v>
      </c>
      <c r="I2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50" t="s">
        <v>25</v>
      </c>
      <c r="K28" s="51">
        <f>IFERROR((テーブル141523242530[[#This Row],[列5]]+テーブル141523242530[[#This Row],[列7]]/60)*$C$5,"")</f>
        <v>0</v>
      </c>
      <c r="L28" s="52" t="s">
        <v>5</v>
      </c>
      <c r="M28" s="57"/>
      <c r="N28" s="54"/>
      <c r="O28" s="75"/>
      <c r="P28" s="44"/>
    </row>
    <row r="29" spans="1:16" ht="22.5" customHeight="1" x14ac:dyDescent="0.15">
      <c r="A29" s="22"/>
      <c r="B29" s="55" t="str">
        <f>IF(テーブル141523242530[[#This Row],[列1]]="",
    "",
    TEXT(テーブル141523242530[[#This Row],[列1]],"(aaa)"))</f>
        <v/>
      </c>
      <c r="C29" s="17" t="s">
        <v>22</v>
      </c>
      <c r="D29" s="95" t="s">
        <v>23</v>
      </c>
      <c r="E29" s="18" t="s">
        <v>22</v>
      </c>
      <c r="F29" s="143" t="s">
        <v>36</v>
      </c>
      <c r="G2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48" t="s">
        <v>24</v>
      </c>
      <c r="I2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50" t="s">
        <v>25</v>
      </c>
      <c r="K29" s="51">
        <f>IFERROR((テーブル141523242530[[#This Row],[列5]]+テーブル141523242530[[#This Row],[列7]]/60)*$C$5,"")</f>
        <v>0</v>
      </c>
      <c r="L29" s="52" t="s">
        <v>5</v>
      </c>
      <c r="M29" s="57"/>
      <c r="N29" s="54"/>
      <c r="O29" s="75"/>
      <c r="P29" s="44"/>
    </row>
    <row r="30" spans="1:16" ht="22.5" customHeight="1" thickBot="1" x14ac:dyDescent="0.2">
      <c r="A30" s="23"/>
      <c r="B30" s="58" t="str">
        <f>IF(テーブル141523242530[[#This Row],[列1]]="",
    "",
    TEXT(テーブル141523242530[[#This Row],[列1]],"(aaa)"))</f>
        <v/>
      </c>
      <c r="C30" s="19" t="s">
        <v>22</v>
      </c>
      <c r="D30" s="59" t="s">
        <v>23</v>
      </c>
      <c r="E30" s="144" t="s">
        <v>22</v>
      </c>
      <c r="F30" s="20" t="s">
        <v>36</v>
      </c>
      <c r="G30" s="60">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61" t="s">
        <v>24</v>
      </c>
      <c r="I30" s="62"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63" t="s">
        <v>25</v>
      </c>
      <c r="K30" s="64">
        <f>IFERROR((テーブル141523242530[[#This Row],[列5]]+テーブル141523242530[[#This Row],[列7]]/60)*$C$5,"")</f>
        <v>0</v>
      </c>
      <c r="L30" s="65" t="s">
        <v>5</v>
      </c>
      <c r="M30" s="66"/>
      <c r="N30" s="67"/>
      <c r="O30" s="75"/>
      <c r="P30" s="44"/>
    </row>
    <row r="31" spans="1:16" ht="22.5" customHeight="1" thickBot="1" x14ac:dyDescent="0.2">
      <c r="A31" s="184" t="s">
        <v>30</v>
      </c>
      <c r="B31" s="185"/>
      <c r="C31" s="186"/>
      <c r="D31" s="187"/>
      <c r="E31" s="188"/>
      <c r="F31" s="93"/>
      <c r="G31" s="189">
        <f>SUM(テーブル141523242530[[#All],[列5]])+SUM(テーブル141523242530[[#All],[列7]])/60</f>
        <v>0</v>
      </c>
      <c r="H31" s="190"/>
      <c r="I31" s="191" t="s">
        <v>26</v>
      </c>
      <c r="J31" s="192"/>
      <c r="K31" s="68">
        <f>SUM(テーブル141523242530[[#All],[列9]])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⑰年月支払分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IF(テーブル141523242529[[#This Row],[列1]]="",
    "",
    TEXT(テーブル141523242529[[#This Row],[列1]],"(aaa)"))</f>
        <v/>
      </c>
      <c r="C8" s="15" t="s">
        <v>36</v>
      </c>
      <c r="D8" s="35" t="s">
        <v>15</v>
      </c>
      <c r="E8" s="16" t="s">
        <v>36</v>
      </c>
      <c r="F8" s="142" t="s">
        <v>36</v>
      </c>
      <c r="G8" s="36">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37" t="s">
        <v>24</v>
      </c>
      <c r="I8" s="38"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39" t="s">
        <v>25</v>
      </c>
      <c r="K8" s="40">
        <f>IFERROR((テーブル141523242529[[#This Row],[列5]]+テーブル141523242529[[#This Row],[列7]]/60)*$C$5,"")</f>
        <v>0</v>
      </c>
      <c r="L8" s="41" t="s">
        <v>5</v>
      </c>
      <c r="M8" s="42"/>
      <c r="N8" s="43"/>
      <c r="O8" s="75"/>
      <c r="P8" s="44"/>
    </row>
    <row r="9" spans="1:16" ht="22.5" customHeight="1" x14ac:dyDescent="0.15">
      <c r="A9" s="22"/>
      <c r="B9" s="45" t="str">
        <f>IF(テーブル141523242529[[#This Row],[列1]]="",
    "",
    TEXT(テーブル141523242529[[#This Row],[列1]],"(aaa)"))</f>
        <v/>
      </c>
      <c r="C9" s="17" t="s">
        <v>36</v>
      </c>
      <c r="D9" s="95" t="s">
        <v>15</v>
      </c>
      <c r="E9" s="18" t="s">
        <v>36</v>
      </c>
      <c r="F9" s="143" t="s">
        <v>36</v>
      </c>
      <c r="G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48" t="s">
        <v>24</v>
      </c>
      <c r="I9" s="49"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50" t="s">
        <v>25</v>
      </c>
      <c r="K9" s="51">
        <f>IFERROR((テーブル141523242529[[#This Row],[列5]]+テーブル141523242529[[#This Row],[列7]]/60)*$C$5,"")</f>
        <v>0</v>
      </c>
      <c r="L9" s="52" t="s">
        <v>5</v>
      </c>
      <c r="M9" s="53"/>
      <c r="N9" s="54"/>
      <c r="O9" s="75"/>
      <c r="P9" s="44"/>
    </row>
    <row r="10" spans="1:16" ht="22.5" customHeight="1" x14ac:dyDescent="0.15">
      <c r="A10" s="22"/>
      <c r="B10" s="55" t="str">
        <f>IF(テーブル141523242529[[#This Row],[列1]]="",
    "",
    TEXT(テーブル141523242529[[#This Row],[列1]],"(aaa)"))</f>
        <v/>
      </c>
      <c r="C10" s="17" t="s">
        <v>36</v>
      </c>
      <c r="D10" s="95" t="s">
        <v>15</v>
      </c>
      <c r="E10" s="18" t="s">
        <v>36</v>
      </c>
      <c r="F10" s="143" t="s">
        <v>36</v>
      </c>
      <c r="G1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48" t="s">
        <v>24</v>
      </c>
      <c r="I1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50" t="s">
        <v>25</v>
      </c>
      <c r="K10" s="51">
        <f>IFERROR((テーブル141523242529[[#This Row],[列5]]+テーブル141523242529[[#This Row],[列7]]/60)*$C$5,"")</f>
        <v>0</v>
      </c>
      <c r="L10" s="52" t="s">
        <v>5</v>
      </c>
      <c r="M10" s="57"/>
      <c r="N10" s="54"/>
      <c r="O10" s="75"/>
      <c r="P10" s="44"/>
    </row>
    <row r="11" spans="1:16" ht="22.5" customHeight="1" x14ac:dyDescent="0.15">
      <c r="A11" s="22"/>
      <c r="B11" s="55" t="str">
        <f>IF(テーブル141523242529[[#This Row],[列1]]="",
    "",
    TEXT(テーブル141523242529[[#This Row],[列1]],"(aaa)"))</f>
        <v/>
      </c>
      <c r="C11" s="17" t="s">
        <v>22</v>
      </c>
      <c r="D11" s="95" t="s">
        <v>23</v>
      </c>
      <c r="E11" s="18" t="s">
        <v>22</v>
      </c>
      <c r="F11" s="143" t="s">
        <v>36</v>
      </c>
      <c r="G1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48" t="s">
        <v>24</v>
      </c>
      <c r="I1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50" t="s">
        <v>25</v>
      </c>
      <c r="K11" s="51">
        <f>IFERROR((テーブル141523242529[[#This Row],[列5]]+テーブル141523242529[[#This Row],[列7]]/60)*$C$5,"")</f>
        <v>0</v>
      </c>
      <c r="L11" s="52" t="s">
        <v>5</v>
      </c>
      <c r="M11" s="57"/>
      <c r="N11" s="54"/>
      <c r="O11" s="75"/>
      <c r="P11" s="44"/>
    </row>
    <row r="12" spans="1:16" ht="22.5" customHeight="1" x14ac:dyDescent="0.15">
      <c r="A12" s="22"/>
      <c r="B12" s="55" t="str">
        <f>IF(テーブル141523242529[[#This Row],[列1]]="",
    "",
    TEXT(テーブル141523242529[[#This Row],[列1]],"(aaa)"))</f>
        <v/>
      </c>
      <c r="C12" s="17" t="s">
        <v>22</v>
      </c>
      <c r="D12" s="95" t="s">
        <v>23</v>
      </c>
      <c r="E12" s="18" t="s">
        <v>22</v>
      </c>
      <c r="F12" s="143" t="s">
        <v>36</v>
      </c>
      <c r="G1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48" t="s">
        <v>24</v>
      </c>
      <c r="I1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50" t="s">
        <v>25</v>
      </c>
      <c r="K12" s="51">
        <f>IFERROR((テーブル141523242529[[#This Row],[列5]]+テーブル141523242529[[#This Row],[列7]]/60)*$C$5,"")</f>
        <v>0</v>
      </c>
      <c r="L12" s="52" t="s">
        <v>5</v>
      </c>
      <c r="M12" s="57"/>
      <c r="N12" s="54"/>
      <c r="O12" s="75"/>
      <c r="P12" s="44"/>
    </row>
    <row r="13" spans="1:16" ht="22.5" customHeight="1" x14ac:dyDescent="0.15">
      <c r="A13" s="22"/>
      <c r="B13" s="55" t="str">
        <f>IF(テーブル141523242529[[#This Row],[列1]]="",
    "",
    TEXT(テーブル141523242529[[#This Row],[列1]],"(aaa)"))</f>
        <v/>
      </c>
      <c r="C13" s="17" t="s">
        <v>22</v>
      </c>
      <c r="D13" s="95" t="s">
        <v>23</v>
      </c>
      <c r="E13" s="18" t="s">
        <v>22</v>
      </c>
      <c r="F13" s="143" t="s">
        <v>36</v>
      </c>
      <c r="G1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48" t="s">
        <v>24</v>
      </c>
      <c r="I1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50" t="s">
        <v>25</v>
      </c>
      <c r="K13" s="51">
        <f>IFERROR((テーブル141523242529[[#This Row],[列5]]+テーブル141523242529[[#This Row],[列7]]/60)*$C$5,"")</f>
        <v>0</v>
      </c>
      <c r="L13" s="52" t="s">
        <v>5</v>
      </c>
      <c r="M13" s="57"/>
      <c r="N13" s="54"/>
      <c r="O13" s="75"/>
      <c r="P13" s="44"/>
    </row>
    <row r="14" spans="1:16" ht="22.5" customHeight="1" x14ac:dyDescent="0.15">
      <c r="A14" s="22"/>
      <c r="B14" s="55" t="str">
        <f>IF(テーブル141523242529[[#This Row],[列1]]="",
    "",
    TEXT(テーブル141523242529[[#This Row],[列1]],"(aaa)"))</f>
        <v/>
      </c>
      <c r="C14" s="17" t="s">
        <v>22</v>
      </c>
      <c r="D14" s="95" t="s">
        <v>23</v>
      </c>
      <c r="E14" s="18" t="s">
        <v>22</v>
      </c>
      <c r="F14" s="143" t="s">
        <v>36</v>
      </c>
      <c r="G1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48" t="s">
        <v>24</v>
      </c>
      <c r="I1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50" t="s">
        <v>25</v>
      </c>
      <c r="K14" s="51">
        <f>IFERROR((テーブル141523242529[[#This Row],[列5]]+テーブル141523242529[[#This Row],[列7]]/60)*$C$5,"")</f>
        <v>0</v>
      </c>
      <c r="L14" s="52" t="s">
        <v>5</v>
      </c>
      <c r="M14" s="57"/>
      <c r="N14" s="54"/>
      <c r="O14" s="75"/>
      <c r="P14" s="44"/>
    </row>
    <row r="15" spans="1:16" ht="22.5" customHeight="1" x14ac:dyDescent="0.15">
      <c r="A15" s="22"/>
      <c r="B15" s="55" t="str">
        <f>IF(テーブル141523242529[[#This Row],[列1]]="",
    "",
    TEXT(テーブル141523242529[[#This Row],[列1]],"(aaa)"))</f>
        <v/>
      </c>
      <c r="C15" s="17" t="s">
        <v>22</v>
      </c>
      <c r="D15" s="95" t="s">
        <v>23</v>
      </c>
      <c r="E15" s="18" t="s">
        <v>22</v>
      </c>
      <c r="F15" s="143" t="s">
        <v>36</v>
      </c>
      <c r="G1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48" t="s">
        <v>24</v>
      </c>
      <c r="I1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50" t="s">
        <v>25</v>
      </c>
      <c r="K15" s="51">
        <f>IFERROR((テーブル141523242529[[#This Row],[列5]]+テーブル141523242529[[#This Row],[列7]]/60)*$C$5,"")</f>
        <v>0</v>
      </c>
      <c r="L15" s="52" t="s">
        <v>5</v>
      </c>
      <c r="M15" s="57"/>
      <c r="N15" s="54"/>
      <c r="O15" s="75"/>
      <c r="P15" s="44"/>
    </row>
    <row r="16" spans="1:16" ht="22.5" customHeight="1" x14ac:dyDescent="0.15">
      <c r="A16" s="22"/>
      <c r="B16" s="55" t="str">
        <f>IF(テーブル141523242529[[#This Row],[列1]]="",
    "",
    TEXT(テーブル141523242529[[#This Row],[列1]],"(aaa)"))</f>
        <v/>
      </c>
      <c r="C16" s="17" t="s">
        <v>22</v>
      </c>
      <c r="D16" s="95" t="s">
        <v>23</v>
      </c>
      <c r="E16" s="18" t="s">
        <v>22</v>
      </c>
      <c r="F16" s="143" t="s">
        <v>36</v>
      </c>
      <c r="G1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48" t="s">
        <v>24</v>
      </c>
      <c r="I1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50" t="s">
        <v>25</v>
      </c>
      <c r="K16" s="51">
        <f>IFERROR((テーブル141523242529[[#This Row],[列5]]+テーブル141523242529[[#This Row],[列7]]/60)*$C$5,"")</f>
        <v>0</v>
      </c>
      <c r="L16" s="52" t="s">
        <v>5</v>
      </c>
      <c r="M16" s="57"/>
      <c r="N16" s="54"/>
      <c r="O16" s="75"/>
      <c r="P16" s="44"/>
    </row>
    <row r="17" spans="1:16" ht="22.5" customHeight="1" x14ac:dyDescent="0.15">
      <c r="A17" s="22"/>
      <c r="B17" s="55" t="str">
        <f>IF(テーブル141523242529[[#This Row],[列1]]="",
    "",
    TEXT(テーブル141523242529[[#This Row],[列1]],"(aaa)"))</f>
        <v/>
      </c>
      <c r="C17" s="17" t="s">
        <v>22</v>
      </c>
      <c r="D17" s="95" t="s">
        <v>23</v>
      </c>
      <c r="E17" s="18" t="s">
        <v>22</v>
      </c>
      <c r="F17" s="143" t="s">
        <v>36</v>
      </c>
      <c r="G1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48" t="s">
        <v>24</v>
      </c>
      <c r="I1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50" t="s">
        <v>25</v>
      </c>
      <c r="K17" s="51">
        <f>IFERROR((テーブル141523242529[[#This Row],[列5]]+テーブル141523242529[[#This Row],[列7]]/60)*$C$5,"")</f>
        <v>0</v>
      </c>
      <c r="L17" s="52" t="s">
        <v>5</v>
      </c>
      <c r="M17" s="57"/>
      <c r="N17" s="54"/>
      <c r="O17" s="75"/>
      <c r="P17" s="44"/>
    </row>
    <row r="18" spans="1:16" ht="22.5" customHeight="1" x14ac:dyDescent="0.15">
      <c r="A18" s="22"/>
      <c r="B18" s="55" t="str">
        <f>IF(テーブル141523242529[[#This Row],[列1]]="",
    "",
    TEXT(テーブル141523242529[[#This Row],[列1]],"(aaa)"))</f>
        <v/>
      </c>
      <c r="C18" s="17" t="s">
        <v>22</v>
      </c>
      <c r="D18" s="95" t="s">
        <v>23</v>
      </c>
      <c r="E18" s="18" t="s">
        <v>22</v>
      </c>
      <c r="F18" s="143" t="s">
        <v>36</v>
      </c>
      <c r="G1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48" t="s">
        <v>24</v>
      </c>
      <c r="I1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50" t="s">
        <v>25</v>
      </c>
      <c r="K18" s="51">
        <f>IFERROR((テーブル141523242529[[#This Row],[列5]]+テーブル141523242529[[#This Row],[列7]]/60)*$C$5,"")</f>
        <v>0</v>
      </c>
      <c r="L18" s="52" t="s">
        <v>5</v>
      </c>
      <c r="M18" s="57"/>
      <c r="N18" s="54"/>
      <c r="O18" s="75"/>
      <c r="P18" s="44"/>
    </row>
    <row r="19" spans="1:16" ht="22.5" customHeight="1" x14ac:dyDescent="0.15">
      <c r="A19" s="22"/>
      <c r="B19" s="55" t="str">
        <f>IF(テーブル141523242529[[#This Row],[列1]]="",
    "",
    TEXT(テーブル141523242529[[#This Row],[列1]],"(aaa)"))</f>
        <v/>
      </c>
      <c r="C19" s="17" t="s">
        <v>22</v>
      </c>
      <c r="D19" s="95" t="s">
        <v>23</v>
      </c>
      <c r="E19" s="18" t="s">
        <v>22</v>
      </c>
      <c r="F19" s="143" t="s">
        <v>36</v>
      </c>
      <c r="G1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48" t="s">
        <v>24</v>
      </c>
      <c r="I1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50" t="s">
        <v>25</v>
      </c>
      <c r="K19" s="51">
        <f>IFERROR((テーブル141523242529[[#This Row],[列5]]+テーブル141523242529[[#This Row],[列7]]/60)*$C$5,"")</f>
        <v>0</v>
      </c>
      <c r="L19" s="52" t="s">
        <v>5</v>
      </c>
      <c r="M19" s="57"/>
      <c r="N19" s="54"/>
      <c r="O19" s="75"/>
      <c r="P19" s="44"/>
    </row>
    <row r="20" spans="1:16" ht="22.5" customHeight="1" x14ac:dyDescent="0.15">
      <c r="A20" s="22"/>
      <c r="B20" s="55" t="str">
        <f>IF(テーブル141523242529[[#This Row],[列1]]="",
    "",
    TEXT(テーブル141523242529[[#This Row],[列1]],"(aaa)"))</f>
        <v/>
      </c>
      <c r="C20" s="17" t="s">
        <v>22</v>
      </c>
      <c r="D20" s="95" t="s">
        <v>23</v>
      </c>
      <c r="E20" s="18" t="s">
        <v>22</v>
      </c>
      <c r="F20" s="143" t="s">
        <v>36</v>
      </c>
      <c r="G2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48" t="s">
        <v>24</v>
      </c>
      <c r="I2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50" t="s">
        <v>25</v>
      </c>
      <c r="K20" s="51">
        <f>IFERROR((テーブル141523242529[[#This Row],[列5]]+テーブル141523242529[[#This Row],[列7]]/60)*$C$5,"")</f>
        <v>0</v>
      </c>
      <c r="L20" s="52" t="s">
        <v>5</v>
      </c>
      <c r="M20" s="57"/>
      <c r="N20" s="54"/>
      <c r="O20" s="75"/>
      <c r="P20" s="44"/>
    </row>
    <row r="21" spans="1:16" ht="22.5" customHeight="1" x14ac:dyDescent="0.15">
      <c r="A21" s="22"/>
      <c r="B21" s="55" t="str">
        <f>IF(テーブル141523242529[[#This Row],[列1]]="",
    "",
    TEXT(テーブル141523242529[[#This Row],[列1]],"(aaa)"))</f>
        <v/>
      </c>
      <c r="C21" s="17" t="s">
        <v>22</v>
      </c>
      <c r="D21" s="95" t="s">
        <v>23</v>
      </c>
      <c r="E21" s="18" t="s">
        <v>22</v>
      </c>
      <c r="F21" s="143" t="s">
        <v>36</v>
      </c>
      <c r="G2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48" t="s">
        <v>24</v>
      </c>
      <c r="I2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50" t="s">
        <v>25</v>
      </c>
      <c r="K21" s="51">
        <f>IFERROR((テーブル141523242529[[#This Row],[列5]]+テーブル141523242529[[#This Row],[列7]]/60)*$C$5,"")</f>
        <v>0</v>
      </c>
      <c r="L21" s="52" t="s">
        <v>5</v>
      </c>
      <c r="M21" s="57"/>
      <c r="N21" s="54"/>
      <c r="O21" s="75"/>
      <c r="P21" s="44"/>
    </row>
    <row r="22" spans="1:16" ht="22.5" customHeight="1" x14ac:dyDescent="0.15">
      <c r="A22" s="22"/>
      <c r="B22" s="55" t="str">
        <f>IF(テーブル141523242529[[#This Row],[列1]]="",
    "",
    TEXT(テーブル141523242529[[#This Row],[列1]],"(aaa)"))</f>
        <v/>
      </c>
      <c r="C22" s="17" t="s">
        <v>22</v>
      </c>
      <c r="D22" s="95" t="s">
        <v>23</v>
      </c>
      <c r="E22" s="18" t="s">
        <v>22</v>
      </c>
      <c r="F22" s="143" t="s">
        <v>36</v>
      </c>
      <c r="G2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48" t="s">
        <v>24</v>
      </c>
      <c r="I2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50" t="s">
        <v>25</v>
      </c>
      <c r="K22" s="51">
        <f>IFERROR((テーブル141523242529[[#This Row],[列5]]+テーブル141523242529[[#This Row],[列7]]/60)*$C$5,"")</f>
        <v>0</v>
      </c>
      <c r="L22" s="52" t="s">
        <v>5</v>
      </c>
      <c r="M22" s="57"/>
      <c r="N22" s="54"/>
      <c r="O22" s="75"/>
      <c r="P22" s="44"/>
    </row>
    <row r="23" spans="1:16" ht="22.5" customHeight="1" x14ac:dyDescent="0.15">
      <c r="A23" s="22"/>
      <c r="B23" s="55" t="str">
        <f>IF(テーブル141523242529[[#This Row],[列1]]="",
    "",
    TEXT(テーブル141523242529[[#This Row],[列1]],"(aaa)"))</f>
        <v/>
      </c>
      <c r="C23" s="17" t="s">
        <v>22</v>
      </c>
      <c r="D23" s="95" t="s">
        <v>23</v>
      </c>
      <c r="E23" s="18" t="s">
        <v>22</v>
      </c>
      <c r="F23" s="143" t="s">
        <v>36</v>
      </c>
      <c r="G2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48" t="s">
        <v>24</v>
      </c>
      <c r="I2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50" t="s">
        <v>25</v>
      </c>
      <c r="K23" s="51">
        <f>IFERROR((テーブル141523242529[[#This Row],[列5]]+テーブル141523242529[[#This Row],[列7]]/60)*$C$5,"")</f>
        <v>0</v>
      </c>
      <c r="L23" s="52" t="s">
        <v>5</v>
      </c>
      <c r="M23" s="57"/>
      <c r="N23" s="54"/>
      <c r="O23" s="75"/>
      <c r="P23" s="44"/>
    </row>
    <row r="24" spans="1:16" ht="22.5" customHeight="1" x14ac:dyDescent="0.15">
      <c r="A24" s="22"/>
      <c r="B24" s="55" t="str">
        <f>IF(テーブル141523242529[[#This Row],[列1]]="",
    "",
    TEXT(テーブル141523242529[[#This Row],[列1]],"(aaa)"))</f>
        <v/>
      </c>
      <c r="C24" s="17" t="s">
        <v>22</v>
      </c>
      <c r="D24" s="95" t="s">
        <v>23</v>
      </c>
      <c r="E24" s="18" t="s">
        <v>22</v>
      </c>
      <c r="F24" s="143" t="s">
        <v>36</v>
      </c>
      <c r="G2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48" t="s">
        <v>24</v>
      </c>
      <c r="I2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50" t="s">
        <v>25</v>
      </c>
      <c r="K24" s="51">
        <f>IFERROR((テーブル141523242529[[#This Row],[列5]]+テーブル141523242529[[#This Row],[列7]]/60)*$C$5,"")</f>
        <v>0</v>
      </c>
      <c r="L24" s="52" t="s">
        <v>5</v>
      </c>
      <c r="M24" s="53"/>
      <c r="N24" s="54"/>
      <c r="O24" s="75"/>
      <c r="P24" s="44"/>
    </row>
    <row r="25" spans="1:16" ht="22.5" customHeight="1" x14ac:dyDescent="0.15">
      <c r="A25" s="22"/>
      <c r="B25" s="55" t="str">
        <f>IF(テーブル141523242529[[#This Row],[列1]]="",
    "",
    TEXT(テーブル141523242529[[#This Row],[列1]],"(aaa)"))</f>
        <v/>
      </c>
      <c r="C25" s="17" t="s">
        <v>22</v>
      </c>
      <c r="D25" s="95" t="s">
        <v>23</v>
      </c>
      <c r="E25" s="18" t="s">
        <v>22</v>
      </c>
      <c r="F25" s="143" t="s">
        <v>36</v>
      </c>
      <c r="G2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48" t="s">
        <v>24</v>
      </c>
      <c r="I2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50" t="s">
        <v>25</v>
      </c>
      <c r="K25" s="51">
        <f>IFERROR((テーブル141523242529[[#This Row],[列5]]+テーブル141523242529[[#This Row],[列7]]/60)*$C$5,"")</f>
        <v>0</v>
      </c>
      <c r="L25" s="52" t="s">
        <v>5</v>
      </c>
      <c r="M25" s="57"/>
      <c r="N25" s="54"/>
      <c r="O25" s="75"/>
      <c r="P25" s="44"/>
    </row>
    <row r="26" spans="1:16" ht="22.5" customHeight="1" x14ac:dyDescent="0.15">
      <c r="A26" s="22"/>
      <c r="B26" s="55" t="str">
        <f>IF(テーブル141523242529[[#This Row],[列1]]="",
    "",
    TEXT(テーブル141523242529[[#This Row],[列1]],"(aaa)"))</f>
        <v/>
      </c>
      <c r="C26" s="17" t="s">
        <v>22</v>
      </c>
      <c r="D26" s="95" t="s">
        <v>23</v>
      </c>
      <c r="E26" s="18" t="s">
        <v>22</v>
      </c>
      <c r="F26" s="143" t="s">
        <v>36</v>
      </c>
      <c r="G2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48" t="s">
        <v>24</v>
      </c>
      <c r="I2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50" t="s">
        <v>25</v>
      </c>
      <c r="K26" s="51">
        <f>IFERROR((テーブル141523242529[[#This Row],[列5]]+テーブル141523242529[[#This Row],[列7]]/60)*$C$5,"")</f>
        <v>0</v>
      </c>
      <c r="L26" s="52" t="s">
        <v>5</v>
      </c>
      <c r="M26" s="57"/>
      <c r="N26" s="54"/>
      <c r="O26" s="75"/>
      <c r="P26" s="44"/>
    </row>
    <row r="27" spans="1:16" ht="22.5" customHeight="1" x14ac:dyDescent="0.15">
      <c r="A27" s="22"/>
      <c r="B27" s="55" t="str">
        <f>IF(テーブル141523242529[[#This Row],[列1]]="",
    "",
    TEXT(テーブル141523242529[[#This Row],[列1]],"(aaa)"))</f>
        <v/>
      </c>
      <c r="C27" s="17" t="s">
        <v>22</v>
      </c>
      <c r="D27" s="95" t="s">
        <v>23</v>
      </c>
      <c r="E27" s="18" t="s">
        <v>22</v>
      </c>
      <c r="F27" s="143" t="s">
        <v>36</v>
      </c>
      <c r="G2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48" t="s">
        <v>24</v>
      </c>
      <c r="I2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50" t="s">
        <v>25</v>
      </c>
      <c r="K27" s="51">
        <f>IFERROR((テーブル141523242529[[#This Row],[列5]]+テーブル141523242529[[#This Row],[列7]]/60)*$C$5,"")</f>
        <v>0</v>
      </c>
      <c r="L27" s="52" t="s">
        <v>5</v>
      </c>
      <c r="M27" s="57"/>
      <c r="N27" s="54"/>
      <c r="O27" s="75"/>
      <c r="P27" s="44"/>
    </row>
    <row r="28" spans="1:16" ht="22.5" customHeight="1" x14ac:dyDescent="0.15">
      <c r="A28" s="22"/>
      <c r="B28" s="55" t="str">
        <f>IF(テーブル141523242529[[#This Row],[列1]]="",
    "",
    TEXT(テーブル141523242529[[#This Row],[列1]],"(aaa)"))</f>
        <v/>
      </c>
      <c r="C28" s="17" t="s">
        <v>22</v>
      </c>
      <c r="D28" s="95" t="s">
        <v>23</v>
      </c>
      <c r="E28" s="18" t="s">
        <v>22</v>
      </c>
      <c r="F28" s="143" t="s">
        <v>36</v>
      </c>
      <c r="G2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48" t="s">
        <v>24</v>
      </c>
      <c r="I2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50" t="s">
        <v>25</v>
      </c>
      <c r="K28" s="51">
        <f>IFERROR((テーブル141523242529[[#This Row],[列5]]+テーブル141523242529[[#This Row],[列7]]/60)*$C$5,"")</f>
        <v>0</v>
      </c>
      <c r="L28" s="52" t="s">
        <v>5</v>
      </c>
      <c r="M28" s="57"/>
      <c r="N28" s="54"/>
      <c r="O28" s="75"/>
      <c r="P28" s="44"/>
    </row>
    <row r="29" spans="1:16" ht="22.5" customHeight="1" x14ac:dyDescent="0.15">
      <c r="A29" s="22"/>
      <c r="B29" s="55" t="str">
        <f>IF(テーブル141523242529[[#This Row],[列1]]="",
    "",
    TEXT(テーブル141523242529[[#This Row],[列1]],"(aaa)"))</f>
        <v/>
      </c>
      <c r="C29" s="17" t="s">
        <v>22</v>
      </c>
      <c r="D29" s="95" t="s">
        <v>23</v>
      </c>
      <c r="E29" s="18" t="s">
        <v>22</v>
      </c>
      <c r="F29" s="143" t="s">
        <v>36</v>
      </c>
      <c r="G2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48" t="s">
        <v>24</v>
      </c>
      <c r="I2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50" t="s">
        <v>25</v>
      </c>
      <c r="K29" s="51">
        <f>IFERROR((テーブル141523242529[[#This Row],[列5]]+テーブル141523242529[[#This Row],[列7]]/60)*$C$5,"")</f>
        <v>0</v>
      </c>
      <c r="L29" s="52" t="s">
        <v>5</v>
      </c>
      <c r="M29" s="57"/>
      <c r="N29" s="54"/>
      <c r="O29" s="75"/>
      <c r="P29" s="44"/>
    </row>
    <row r="30" spans="1:16" ht="22.5" customHeight="1" thickBot="1" x14ac:dyDescent="0.2">
      <c r="A30" s="23"/>
      <c r="B30" s="58" t="str">
        <f>IF(テーブル141523242529[[#This Row],[列1]]="",
    "",
    TEXT(テーブル141523242529[[#This Row],[列1]],"(aaa)"))</f>
        <v/>
      </c>
      <c r="C30" s="19" t="s">
        <v>22</v>
      </c>
      <c r="D30" s="59" t="s">
        <v>23</v>
      </c>
      <c r="E30" s="144" t="s">
        <v>22</v>
      </c>
      <c r="F30" s="20" t="s">
        <v>36</v>
      </c>
      <c r="G30" s="60">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61" t="s">
        <v>24</v>
      </c>
      <c r="I30" s="62"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63" t="s">
        <v>25</v>
      </c>
      <c r="K30" s="64">
        <f>IFERROR((テーブル141523242529[[#This Row],[列5]]+テーブル141523242529[[#This Row],[列7]]/60)*$C$5,"")</f>
        <v>0</v>
      </c>
      <c r="L30" s="65" t="s">
        <v>5</v>
      </c>
      <c r="M30" s="66"/>
      <c r="N30" s="67"/>
      <c r="O30" s="75"/>
      <c r="P30" s="44"/>
    </row>
    <row r="31" spans="1:16" ht="22.5" customHeight="1" thickBot="1" x14ac:dyDescent="0.2">
      <c r="A31" s="184" t="s">
        <v>30</v>
      </c>
      <c r="B31" s="185"/>
      <c r="C31" s="186"/>
      <c r="D31" s="187"/>
      <c r="E31" s="188"/>
      <c r="F31" s="93"/>
      <c r="G31" s="189">
        <f>SUM(テーブル141523242529[[#All],[列5]])+SUM(テーブル141523242529[[#All],[列7]])/60</f>
        <v>0</v>
      </c>
      <c r="H31" s="190"/>
      <c r="I31" s="191" t="s">
        <v>26</v>
      </c>
      <c r="J31" s="192"/>
      <c r="K31" s="68">
        <f>SUM(テーブル141523242529[[#All],[列9]])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⑱年月支払分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IF(テーブル141523242528[[#This Row],[列1]]="",
    "",
    TEXT(テーブル141523242528[[#This Row],[列1]],"(aaa)"))</f>
        <v/>
      </c>
      <c r="C8" s="15" t="s">
        <v>36</v>
      </c>
      <c r="D8" s="35" t="s">
        <v>15</v>
      </c>
      <c r="E8" s="16" t="s">
        <v>36</v>
      </c>
      <c r="F8" s="142" t="s">
        <v>36</v>
      </c>
      <c r="G8" s="36">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37" t="s">
        <v>24</v>
      </c>
      <c r="I8" s="38"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39" t="s">
        <v>25</v>
      </c>
      <c r="K8" s="40">
        <f>IFERROR((テーブル141523242528[[#This Row],[列5]]+テーブル141523242528[[#This Row],[列7]]/60)*$C$5,"")</f>
        <v>0</v>
      </c>
      <c r="L8" s="41" t="s">
        <v>5</v>
      </c>
      <c r="M8" s="42"/>
      <c r="N8" s="43"/>
      <c r="O8" s="75"/>
      <c r="P8" s="44"/>
    </row>
    <row r="9" spans="1:16" ht="22.5" customHeight="1" x14ac:dyDescent="0.15">
      <c r="A9" s="22"/>
      <c r="B9" s="45" t="str">
        <f>IF(テーブル141523242528[[#This Row],[列1]]="",
    "",
    TEXT(テーブル141523242528[[#This Row],[列1]],"(aaa)"))</f>
        <v/>
      </c>
      <c r="C9" s="17" t="s">
        <v>36</v>
      </c>
      <c r="D9" s="95" t="s">
        <v>15</v>
      </c>
      <c r="E9" s="18" t="s">
        <v>36</v>
      </c>
      <c r="F9" s="143" t="s">
        <v>36</v>
      </c>
      <c r="G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48" t="s">
        <v>24</v>
      </c>
      <c r="I9" s="49"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50" t="s">
        <v>25</v>
      </c>
      <c r="K9" s="51">
        <f>IFERROR((テーブル141523242528[[#This Row],[列5]]+テーブル141523242528[[#This Row],[列7]]/60)*$C$5,"")</f>
        <v>0</v>
      </c>
      <c r="L9" s="52" t="s">
        <v>5</v>
      </c>
      <c r="M9" s="53"/>
      <c r="N9" s="54"/>
      <c r="O9" s="75"/>
      <c r="P9" s="44"/>
    </row>
    <row r="10" spans="1:16" ht="22.5" customHeight="1" x14ac:dyDescent="0.15">
      <c r="A10" s="22"/>
      <c r="B10" s="55" t="str">
        <f>IF(テーブル141523242528[[#This Row],[列1]]="",
    "",
    TEXT(テーブル141523242528[[#This Row],[列1]],"(aaa)"))</f>
        <v/>
      </c>
      <c r="C10" s="17" t="s">
        <v>36</v>
      </c>
      <c r="D10" s="95" t="s">
        <v>15</v>
      </c>
      <c r="E10" s="18" t="s">
        <v>36</v>
      </c>
      <c r="F10" s="143" t="s">
        <v>36</v>
      </c>
      <c r="G1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48" t="s">
        <v>24</v>
      </c>
      <c r="I1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50" t="s">
        <v>25</v>
      </c>
      <c r="K10" s="51">
        <f>IFERROR((テーブル141523242528[[#This Row],[列5]]+テーブル141523242528[[#This Row],[列7]]/60)*$C$5,"")</f>
        <v>0</v>
      </c>
      <c r="L10" s="52" t="s">
        <v>5</v>
      </c>
      <c r="M10" s="57"/>
      <c r="N10" s="54"/>
      <c r="O10" s="75"/>
      <c r="P10" s="44"/>
    </row>
    <row r="11" spans="1:16" ht="22.5" customHeight="1" x14ac:dyDescent="0.15">
      <c r="A11" s="22"/>
      <c r="B11" s="55" t="str">
        <f>IF(テーブル141523242528[[#This Row],[列1]]="",
    "",
    TEXT(テーブル141523242528[[#This Row],[列1]],"(aaa)"))</f>
        <v/>
      </c>
      <c r="C11" s="17" t="s">
        <v>22</v>
      </c>
      <c r="D11" s="95" t="s">
        <v>23</v>
      </c>
      <c r="E11" s="18" t="s">
        <v>22</v>
      </c>
      <c r="F11" s="143" t="s">
        <v>36</v>
      </c>
      <c r="G1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48" t="s">
        <v>24</v>
      </c>
      <c r="I1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50" t="s">
        <v>25</v>
      </c>
      <c r="K11" s="51">
        <f>IFERROR((テーブル141523242528[[#This Row],[列5]]+テーブル141523242528[[#This Row],[列7]]/60)*$C$5,"")</f>
        <v>0</v>
      </c>
      <c r="L11" s="52" t="s">
        <v>5</v>
      </c>
      <c r="M11" s="57"/>
      <c r="N11" s="54"/>
      <c r="O11" s="75"/>
      <c r="P11" s="44"/>
    </row>
    <row r="12" spans="1:16" ht="22.5" customHeight="1" x14ac:dyDescent="0.15">
      <c r="A12" s="22"/>
      <c r="B12" s="55" t="str">
        <f>IF(テーブル141523242528[[#This Row],[列1]]="",
    "",
    TEXT(テーブル141523242528[[#This Row],[列1]],"(aaa)"))</f>
        <v/>
      </c>
      <c r="C12" s="17" t="s">
        <v>22</v>
      </c>
      <c r="D12" s="95" t="s">
        <v>23</v>
      </c>
      <c r="E12" s="18" t="s">
        <v>22</v>
      </c>
      <c r="F12" s="143" t="s">
        <v>36</v>
      </c>
      <c r="G1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48" t="s">
        <v>24</v>
      </c>
      <c r="I1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50" t="s">
        <v>25</v>
      </c>
      <c r="K12" s="51">
        <f>IFERROR((テーブル141523242528[[#This Row],[列5]]+テーブル141523242528[[#This Row],[列7]]/60)*$C$5,"")</f>
        <v>0</v>
      </c>
      <c r="L12" s="52" t="s">
        <v>5</v>
      </c>
      <c r="M12" s="57"/>
      <c r="N12" s="54"/>
      <c r="O12" s="75"/>
      <c r="P12" s="44"/>
    </row>
    <row r="13" spans="1:16" ht="22.5" customHeight="1" x14ac:dyDescent="0.15">
      <c r="A13" s="22"/>
      <c r="B13" s="55" t="str">
        <f>IF(テーブル141523242528[[#This Row],[列1]]="",
    "",
    TEXT(テーブル141523242528[[#This Row],[列1]],"(aaa)"))</f>
        <v/>
      </c>
      <c r="C13" s="17" t="s">
        <v>22</v>
      </c>
      <c r="D13" s="95" t="s">
        <v>23</v>
      </c>
      <c r="E13" s="18" t="s">
        <v>22</v>
      </c>
      <c r="F13" s="143" t="s">
        <v>36</v>
      </c>
      <c r="G1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48" t="s">
        <v>24</v>
      </c>
      <c r="I1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50" t="s">
        <v>25</v>
      </c>
      <c r="K13" s="51">
        <f>IFERROR((テーブル141523242528[[#This Row],[列5]]+テーブル141523242528[[#This Row],[列7]]/60)*$C$5,"")</f>
        <v>0</v>
      </c>
      <c r="L13" s="52" t="s">
        <v>5</v>
      </c>
      <c r="M13" s="57"/>
      <c r="N13" s="54"/>
      <c r="O13" s="75"/>
      <c r="P13" s="44"/>
    </row>
    <row r="14" spans="1:16" ht="22.5" customHeight="1" x14ac:dyDescent="0.15">
      <c r="A14" s="22"/>
      <c r="B14" s="55" t="str">
        <f>IF(テーブル141523242528[[#This Row],[列1]]="",
    "",
    TEXT(テーブル141523242528[[#This Row],[列1]],"(aaa)"))</f>
        <v/>
      </c>
      <c r="C14" s="17" t="s">
        <v>22</v>
      </c>
      <c r="D14" s="95" t="s">
        <v>23</v>
      </c>
      <c r="E14" s="18" t="s">
        <v>22</v>
      </c>
      <c r="F14" s="143" t="s">
        <v>36</v>
      </c>
      <c r="G1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48" t="s">
        <v>24</v>
      </c>
      <c r="I1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50" t="s">
        <v>25</v>
      </c>
      <c r="K14" s="51">
        <f>IFERROR((テーブル141523242528[[#This Row],[列5]]+テーブル141523242528[[#This Row],[列7]]/60)*$C$5,"")</f>
        <v>0</v>
      </c>
      <c r="L14" s="52" t="s">
        <v>5</v>
      </c>
      <c r="M14" s="57"/>
      <c r="N14" s="54"/>
      <c r="O14" s="75"/>
      <c r="P14" s="44"/>
    </row>
    <row r="15" spans="1:16" ht="22.5" customHeight="1" x14ac:dyDescent="0.15">
      <c r="A15" s="22"/>
      <c r="B15" s="55" t="str">
        <f>IF(テーブル141523242528[[#This Row],[列1]]="",
    "",
    TEXT(テーブル141523242528[[#This Row],[列1]],"(aaa)"))</f>
        <v/>
      </c>
      <c r="C15" s="17" t="s">
        <v>22</v>
      </c>
      <c r="D15" s="95" t="s">
        <v>23</v>
      </c>
      <c r="E15" s="18" t="s">
        <v>22</v>
      </c>
      <c r="F15" s="143" t="s">
        <v>36</v>
      </c>
      <c r="G1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48" t="s">
        <v>24</v>
      </c>
      <c r="I1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50" t="s">
        <v>25</v>
      </c>
      <c r="K15" s="51">
        <f>IFERROR((テーブル141523242528[[#This Row],[列5]]+テーブル141523242528[[#This Row],[列7]]/60)*$C$5,"")</f>
        <v>0</v>
      </c>
      <c r="L15" s="52" t="s">
        <v>5</v>
      </c>
      <c r="M15" s="57"/>
      <c r="N15" s="54"/>
      <c r="O15" s="75"/>
      <c r="P15" s="44"/>
    </row>
    <row r="16" spans="1:16" ht="22.5" customHeight="1" x14ac:dyDescent="0.15">
      <c r="A16" s="22"/>
      <c r="B16" s="55" t="str">
        <f>IF(テーブル141523242528[[#This Row],[列1]]="",
    "",
    TEXT(テーブル141523242528[[#This Row],[列1]],"(aaa)"))</f>
        <v/>
      </c>
      <c r="C16" s="17" t="s">
        <v>22</v>
      </c>
      <c r="D16" s="95" t="s">
        <v>23</v>
      </c>
      <c r="E16" s="18" t="s">
        <v>22</v>
      </c>
      <c r="F16" s="143" t="s">
        <v>36</v>
      </c>
      <c r="G1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48" t="s">
        <v>24</v>
      </c>
      <c r="I1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50" t="s">
        <v>25</v>
      </c>
      <c r="K16" s="51">
        <f>IFERROR((テーブル141523242528[[#This Row],[列5]]+テーブル141523242528[[#This Row],[列7]]/60)*$C$5,"")</f>
        <v>0</v>
      </c>
      <c r="L16" s="52" t="s">
        <v>5</v>
      </c>
      <c r="M16" s="57"/>
      <c r="N16" s="54"/>
      <c r="O16" s="75"/>
      <c r="P16" s="44"/>
    </row>
    <row r="17" spans="1:16" ht="22.5" customHeight="1" x14ac:dyDescent="0.15">
      <c r="A17" s="22"/>
      <c r="B17" s="55" t="str">
        <f>IF(テーブル141523242528[[#This Row],[列1]]="",
    "",
    TEXT(テーブル141523242528[[#This Row],[列1]],"(aaa)"))</f>
        <v/>
      </c>
      <c r="C17" s="17" t="s">
        <v>22</v>
      </c>
      <c r="D17" s="95" t="s">
        <v>23</v>
      </c>
      <c r="E17" s="18" t="s">
        <v>22</v>
      </c>
      <c r="F17" s="143" t="s">
        <v>36</v>
      </c>
      <c r="G1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48" t="s">
        <v>24</v>
      </c>
      <c r="I1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50" t="s">
        <v>25</v>
      </c>
      <c r="K17" s="51">
        <f>IFERROR((テーブル141523242528[[#This Row],[列5]]+テーブル141523242528[[#This Row],[列7]]/60)*$C$5,"")</f>
        <v>0</v>
      </c>
      <c r="L17" s="52" t="s">
        <v>5</v>
      </c>
      <c r="M17" s="57"/>
      <c r="N17" s="54"/>
      <c r="O17" s="75"/>
      <c r="P17" s="44"/>
    </row>
    <row r="18" spans="1:16" ht="22.5" customHeight="1" x14ac:dyDescent="0.15">
      <c r="A18" s="22"/>
      <c r="B18" s="55" t="str">
        <f>IF(テーブル141523242528[[#This Row],[列1]]="",
    "",
    TEXT(テーブル141523242528[[#This Row],[列1]],"(aaa)"))</f>
        <v/>
      </c>
      <c r="C18" s="17" t="s">
        <v>22</v>
      </c>
      <c r="D18" s="95" t="s">
        <v>23</v>
      </c>
      <c r="E18" s="18" t="s">
        <v>22</v>
      </c>
      <c r="F18" s="143" t="s">
        <v>36</v>
      </c>
      <c r="G1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48" t="s">
        <v>24</v>
      </c>
      <c r="I1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50" t="s">
        <v>25</v>
      </c>
      <c r="K18" s="51">
        <f>IFERROR((テーブル141523242528[[#This Row],[列5]]+テーブル141523242528[[#This Row],[列7]]/60)*$C$5,"")</f>
        <v>0</v>
      </c>
      <c r="L18" s="52" t="s">
        <v>5</v>
      </c>
      <c r="M18" s="57"/>
      <c r="N18" s="54"/>
      <c r="O18" s="75"/>
      <c r="P18" s="44"/>
    </row>
    <row r="19" spans="1:16" ht="22.5" customHeight="1" x14ac:dyDescent="0.15">
      <c r="A19" s="22"/>
      <c r="B19" s="55" t="str">
        <f>IF(テーブル141523242528[[#This Row],[列1]]="",
    "",
    TEXT(テーブル141523242528[[#This Row],[列1]],"(aaa)"))</f>
        <v/>
      </c>
      <c r="C19" s="17" t="s">
        <v>22</v>
      </c>
      <c r="D19" s="95" t="s">
        <v>23</v>
      </c>
      <c r="E19" s="18" t="s">
        <v>22</v>
      </c>
      <c r="F19" s="143" t="s">
        <v>36</v>
      </c>
      <c r="G1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48" t="s">
        <v>24</v>
      </c>
      <c r="I1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50" t="s">
        <v>25</v>
      </c>
      <c r="K19" s="51">
        <f>IFERROR((テーブル141523242528[[#This Row],[列5]]+テーブル141523242528[[#This Row],[列7]]/60)*$C$5,"")</f>
        <v>0</v>
      </c>
      <c r="L19" s="52" t="s">
        <v>5</v>
      </c>
      <c r="M19" s="57"/>
      <c r="N19" s="54"/>
      <c r="O19" s="75"/>
      <c r="P19" s="44"/>
    </row>
    <row r="20" spans="1:16" ht="22.5" customHeight="1" x14ac:dyDescent="0.15">
      <c r="A20" s="22"/>
      <c r="B20" s="55" t="str">
        <f>IF(テーブル141523242528[[#This Row],[列1]]="",
    "",
    TEXT(テーブル141523242528[[#This Row],[列1]],"(aaa)"))</f>
        <v/>
      </c>
      <c r="C20" s="17" t="s">
        <v>22</v>
      </c>
      <c r="D20" s="95" t="s">
        <v>23</v>
      </c>
      <c r="E20" s="18" t="s">
        <v>22</v>
      </c>
      <c r="F20" s="143" t="s">
        <v>36</v>
      </c>
      <c r="G2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48" t="s">
        <v>24</v>
      </c>
      <c r="I2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50" t="s">
        <v>25</v>
      </c>
      <c r="K20" s="51">
        <f>IFERROR((テーブル141523242528[[#This Row],[列5]]+テーブル141523242528[[#This Row],[列7]]/60)*$C$5,"")</f>
        <v>0</v>
      </c>
      <c r="L20" s="52" t="s">
        <v>5</v>
      </c>
      <c r="M20" s="57"/>
      <c r="N20" s="54"/>
      <c r="O20" s="75"/>
      <c r="P20" s="44"/>
    </row>
    <row r="21" spans="1:16" ht="22.5" customHeight="1" x14ac:dyDescent="0.15">
      <c r="A21" s="22"/>
      <c r="B21" s="55" t="str">
        <f>IF(テーブル141523242528[[#This Row],[列1]]="",
    "",
    TEXT(テーブル141523242528[[#This Row],[列1]],"(aaa)"))</f>
        <v/>
      </c>
      <c r="C21" s="17" t="s">
        <v>22</v>
      </c>
      <c r="D21" s="95" t="s">
        <v>23</v>
      </c>
      <c r="E21" s="18" t="s">
        <v>22</v>
      </c>
      <c r="F21" s="143" t="s">
        <v>36</v>
      </c>
      <c r="G2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48" t="s">
        <v>24</v>
      </c>
      <c r="I2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50" t="s">
        <v>25</v>
      </c>
      <c r="K21" s="51">
        <f>IFERROR((テーブル141523242528[[#This Row],[列5]]+テーブル141523242528[[#This Row],[列7]]/60)*$C$5,"")</f>
        <v>0</v>
      </c>
      <c r="L21" s="52" t="s">
        <v>5</v>
      </c>
      <c r="M21" s="57"/>
      <c r="N21" s="54"/>
      <c r="O21" s="75"/>
      <c r="P21" s="44"/>
    </row>
    <row r="22" spans="1:16" ht="22.5" customHeight="1" x14ac:dyDescent="0.15">
      <c r="A22" s="22"/>
      <c r="B22" s="55" t="str">
        <f>IF(テーブル141523242528[[#This Row],[列1]]="",
    "",
    TEXT(テーブル141523242528[[#This Row],[列1]],"(aaa)"))</f>
        <v/>
      </c>
      <c r="C22" s="17" t="s">
        <v>22</v>
      </c>
      <c r="D22" s="95" t="s">
        <v>23</v>
      </c>
      <c r="E22" s="18" t="s">
        <v>22</v>
      </c>
      <c r="F22" s="143" t="s">
        <v>36</v>
      </c>
      <c r="G2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48" t="s">
        <v>24</v>
      </c>
      <c r="I2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50" t="s">
        <v>25</v>
      </c>
      <c r="K22" s="51">
        <f>IFERROR((テーブル141523242528[[#This Row],[列5]]+テーブル141523242528[[#This Row],[列7]]/60)*$C$5,"")</f>
        <v>0</v>
      </c>
      <c r="L22" s="52" t="s">
        <v>5</v>
      </c>
      <c r="M22" s="57"/>
      <c r="N22" s="54"/>
      <c r="O22" s="75"/>
      <c r="P22" s="44"/>
    </row>
    <row r="23" spans="1:16" ht="22.5" customHeight="1" x14ac:dyDescent="0.15">
      <c r="A23" s="22"/>
      <c r="B23" s="55" t="str">
        <f>IF(テーブル141523242528[[#This Row],[列1]]="",
    "",
    TEXT(テーブル141523242528[[#This Row],[列1]],"(aaa)"))</f>
        <v/>
      </c>
      <c r="C23" s="17" t="s">
        <v>22</v>
      </c>
      <c r="D23" s="95" t="s">
        <v>23</v>
      </c>
      <c r="E23" s="18" t="s">
        <v>22</v>
      </c>
      <c r="F23" s="143" t="s">
        <v>36</v>
      </c>
      <c r="G2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48" t="s">
        <v>24</v>
      </c>
      <c r="I2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50" t="s">
        <v>25</v>
      </c>
      <c r="K23" s="51">
        <f>IFERROR((テーブル141523242528[[#This Row],[列5]]+テーブル141523242528[[#This Row],[列7]]/60)*$C$5,"")</f>
        <v>0</v>
      </c>
      <c r="L23" s="52" t="s">
        <v>5</v>
      </c>
      <c r="M23" s="57"/>
      <c r="N23" s="54"/>
      <c r="O23" s="75"/>
      <c r="P23" s="44"/>
    </row>
    <row r="24" spans="1:16" ht="22.5" customHeight="1" x14ac:dyDescent="0.15">
      <c r="A24" s="22"/>
      <c r="B24" s="55" t="str">
        <f>IF(テーブル141523242528[[#This Row],[列1]]="",
    "",
    TEXT(テーブル141523242528[[#This Row],[列1]],"(aaa)"))</f>
        <v/>
      </c>
      <c r="C24" s="17" t="s">
        <v>22</v>
      </c>
      <c r="D24" s="95" t="s">
        <v>23</v>
      </c>
      <c r="E24" s="18" t="s">
        <v>22</v>
      </c>
      <c r="F24" s="143" t="s">
        <v>36</v>
      </c>
      <c r="G2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48" t="s">
        <v>24</v>
      </c>
      <c r="I2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50" t="s">
        <v>25</v>
      </c>
      <c r="K24" s="51">
        <f>IFERROR((テーブル141523242528[[#This Row],[列5]]+テーブル141523242528[[#This Row],[列7]]/60)*$C$5,"")</f>
        <v>0</v>
      </c>
      <c r="L24" s="52" t="s">
        <v>5</v>
      </c>
      <c r="M24" s="53"/>
      <c r="N24" s="54"/>
      <c r="O24" s="75"/>
      <c r="P24" s="44"/>
    </row>
    <row r="25" spans="1:16" ht="22.5" customHeight="1" x14ac:dyDescent="0.15">
      <c r="A25" s="22"/>
      <c r="B25" s="55" t="str">
        <f>IF(テーブル141523242528[[#This Row],[列1]]="",
    "",
    TEXT(テーブル141523242528[[#This Row],[列1]],"(aaa)"))</f>
        <v/>
      </c>
      <c r="C25" s="17" t="s">
        <v>22</v>
      </c>
      <c r="D25" s="95" t="s">
        <v>23</v>
      </c>
      <c r="E25" s="18" t="s">
        <v>22</v>
      </c>
      <c r="F25" s="143" t="s">
        <v>36</v>
      </c>
      <c r="G2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48" t="s">
        <v>24</v>
      </c>
      <c r="I2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50" t="s">
        <v>25</v>
      </c>
      <c r="K25" s="51">
        <f>IFERROR((テーブル141523242528[[#This Row],[列5]]+テーブル141523242528[[#This Row],[列7]]/60)*$C$5,"")</f>
        <v>0</v>
      </c>
      <c r="L25" s="52" t="s">
        <v>5</v>
      </c>
      <c r="M25" s="57"/>
      <c r="N25" s="54"/>
      <c r="O25" s="75"/>
      <c r="P25" s="44"/>
    </row>
    <row r="26" spans="1:16" ht="22.5" customHeight="1" x14ac:dyDescent="0.15">
      <c r="A26" s="22"/>
      <c r="B26" s="55" t="str">
        <f>IF(テーブル141523242528[[#This Row],[列1]]="",
    "",
    TEXT(テーブル141523242528[[#This Row],[列1]],"(aaa)"))</f>
        <v/>
      </c>
      <c r="C26" s="17" t="s">
        <v>22</v>
      </c>
      <c r="D26" s="95" t="s">
        <v>23</v>
      </c>
      <c r="E26" s="18" t="s">
        <v>22</v>
      </c>
      <c r="F26" s="143" t="s">
        <v>36</v>
      </c>
      <c r="G2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48" t="s">
        <v>24</v>
      </c>
      <c r="I2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50" t="s">
        <v>25</v>
      </c>
      <c r="K26" s="51">
        <f>IFERROR((テーブル141523242528[[#This Row],[列5]]+テーブル141523242528[[#This Row],[列7]]/60)*$C$5,"")</f>
        <v>0</v>
      </c>
      <c r="L26" s="52" t="s">
        <v>5</v>
      </c>
      <c r="M26" s="57"/>
      <c r="N26" s="54"/>
      <c r="O26" s="75"/>
      <c r="P26" s="44"/>
    </row>
    <row r="27" spans="1:16" ht="22.5" customHeight="1" x14ac:dyDescent="0.15">
      <c r="A27" s="22"/>
      <c r="B27" s="55" t="str">
        <f>IF(テーブル141523242528[[#This Row],[列1]]="",
    "",
    TEXT(テーブル141523242528[[#This Row],[列1]],"(aaa)"))</f>
        <v/>
      </c>
      <c r="C27" s="17" t="s">
        <v>22</v>
      </c>
      <c r="D27" s="95" t="s">
        <v>23</v>
      </c>
      <c r="E27" s="18" t="s">
        <v>22</v>
      </c>
      <c r="F27" s="143" t="s">
        <v>36</v>
      </c>
      <c r="G2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48" t="s">
        <v>24</v>
      </c>
      <c r="I2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50" t="s">
        <v>25</v>
      </c>
      <c r="K27" s="51">
        <f>IFERROR((テーブル141523242528[[#This Row],[列5]]+テーブル141523242528[[#This Row],[列7]]/60)*$C$5,"")</f>
        <v>0</v>
      </c>
      <c r="L27" s="52" t="s">
        <v>5</v>
      </c>
      <c r="M27" s="57"/>
      <c r="N27" s="54"/>
      <c r="O27" s="75"/>
      <c r="P27" s="44"/>
    </row>
    <row r="28" spans="1:16" ht="22.5" customHeight="1" x14ac:dyDescent="0.15">
      <c r="A28" s="22"/>
      <c r="B28" s="55" t="str">
        <f>IF(テーブル141523242528[[#This Row],[列1]]="",
    "",
    TEXT(テーブル141523242528[[#This Row],[列1]],"(aaa)"))</f>
        <v/>
      </c>
      <c r="C28" s="17" t="s">
        <v>22</v>
      </c>
      <c r="D28" s="95" t="s">
        <v>23</v>
      </c>
      <c r="E28" s="18" t="s">
        <v>22</v>
      </c>
      <c r="F28" s="143" t="s">
        <v>36</v>
      </c>
      <c r="G2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48" t="s">
        <v>24</v>
      </c>
      <c r="I2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50" t="s">
        <v>25</v>
      </c>
      <c r="K28" s="51">
        <f>IFERROR((テーブル141523242528[[#This Row],[列5]]+テーブル141523242528[[#This Row],[列7]]/60)*$C$5,"")</f>
        <v>0</v>
      </c>
      <c r="L28" s="52" t="s">
        <v>5</v>
      </c>
      <c r="M28" s="57"/>
      <c r="N28" s="54"/>
      <c r="O28" s="75"/>
      <c r="P28" s="44"/>
    </row>
    <row r="29" spans="1:16" ht="22.5" customHeight="1" x14ac:dyDescent="0.15">
      <c r="A29" s="22"/>
      <c r="B29" s="55" t="str">
        <f>IF(テーブル141523242528[[#This Row],[列1]]="",
    "",
    TEXT(テーブル141523242528[[#This Row],[列1]],"(aaa)"))</f>
        <v/>
      </c>
      <c r="C29" s="17" t="s">
        <v>22</v>
      </c>
      <c r="D29" s="95" t="s">
        <v>23</v>
      </c>
      <c r="E29" s="18" t="s">
        <v>22</v>
      </c>
      <c r="F29" s="143" t="s">
        <v>36</v>
      </c>
      <c r="G2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48" t="s">
        <v>24</v>
      </c>
      <c r="I2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50" t="s">
        <v>25</v>
      </c>
      <c r="K29" s="51">
        <f>IFERROR((テーブル141523242528[[#This Row],[列5]]+テーブル141523242528[[#This Row],[列7]]/60)*$C$5,"")</f>
        <v>0</v>
      </c>
      <c r="L29" s="52" t="s">
        <v>5</v>
      </c>
      <c r="M29" s="57"/>
      <c r="N29" s="54"/>
      <c r="O29" s="75"/>
      <c r="P29" s="44"/>
    </row>
    <row r="30" spans="1:16" ht="22.5" customHeight="1" thickBot="1" x14ac:dyDescent="0.2">
      <c r="A30" s="23"/>
      <c r="B30" s="58" t="str">
        <f>IF(テーブル141523242528[[#This Row],[列1]]="",
    "",
    TEXT(テーブル141523242528[[#This Row],[列1]],"(aaa)"))</f>
        <v/>
      </c>
      <c r="C30" s="19" t="s">
        <v>22</v>
      </c>
      <c r="D30" s="59" t="s">
        <v>23</v>
      </c>
      <c r="E30" s="144" t="s">
        <v>22</v>
      </c>
      <c r="F30" s="20" t="s">
        <v>36</v>
      </c>
      <c r="G30" s="60">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61" t="s">
        <v>24</v>
      </c>
      <c r="I30" s="62"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63" t="s">
        <v>25</v>
      </c>
      <c r="K30" s="64">
        <f>IFERROR((テーブル141523242528[[#This Row],[列5]]+テーブル141523242528[[#This Row],[列7]]/60)*$C$5,"")</f>
        <v>0</v>
      </c>
      <c r="L30" s="65" t="s">
        <v>5</v>
      </c>
      <c r="M30" s="66"/>
      <c r="N30" s="67"/>
      <c r="O30" s="75"/>
      <c r="P30" s="44"/>
    </row>
    <row r="31" spans="1:16" ht="22.5" customHeight="1" thickBot="1" x14ac:dyDescent="0.2">
      <c r="A31" s="184" t="s">
        <v>30</v>
      </c>
      <c r="B31" s="185"/>
      <c r="C31" s="186"/>
      <c r="D31" s="187"/>
      <c r="E31" s="188"/>
      <c r="F31" s="93"/>
      <c r="G31" s="189">
        <f>SUM(テーブル141523242528[[#All],[列5]])+SUM(テーブル141523242528[[#All],[列7]])/60</f>
        <v>0</v>
      </c>
      <c r="H31" s="190"/>
      <c r="I31" s="191" t="s">
        <v>26</v>
      </c>
      <c r="J31" s="192"/>
      <c r="K31" s="68">
        <f>SUM(テーブル141523242528[[#All],[列9]])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⑲年月支払分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IF(テーブル141523242527[[#This Row],[列1]]="",
    "",
    TEXT(テーブル141523242527[[#This Row],[列1]],"(aaa)"))</f>
        <v/>
      </c>
      <c r="C8" s="15" t="s">
        <v>36</v>
      </c>
      <c r="D8" s="35" t="s">
        <v>15</v>
      </c>
      <c r="E8" s="16" t="s">
        <v>36</v>
      </c>
      <c r="F8" s="142" t="s">
        <v>36</v>
      </c>
      <c r="G8" s="36">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37" t="s">
        <v>24</v>
      </c>
      <c r="I8" s="38"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39" t="s">
        <v>25</v>
      </c>
      <c r="K8" s="40">
        <f>IFERROR((テーブル141523242527[[#This Row],[列5]]+テーブル141523242527[[#This Row],[列7]]/60)*$C$5,"")</f>
        <v>0</v>
      </c>
      <c r="L8" s="41" t="s">
        <v>5</v>
      </c>
      <c r="M8" s="42"/>
      <c r="N8" s="43"/>
      <c r="O8" s="75"/>
      <c r="P8" s="44"/>
    </row>
    <row r="9" spans="1:16" ht="22.5" customHeight="1" x14ac:dyDescent="0.15">
      <c r="A9" s="22"/>
      <c r="B9" s="45" t="str">
        <f>IF(テーブル141523242527[[#This Row],[列1]]="",
    "",
    TEXT(テーブル141523242527[[#This Row],[列1]],"(aaa)"))</f>
        <v/>
      </c>
      <c r="C9" s="17" t="s">
        <v>36</v>
      </c>
      <c r="D9" s="95" t="s">
        <v>15</v>
      </c>
      <c r="E9" s="18" t="s">
        <v>36</v>
      </c>
      <c r="F9" s="143" t="s">
        <v>36</v>
      </c>
      <c r="G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48" t="s">
        <v>24</v>
      </c>
      <c r="I9" s="49"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50" t="s">
        <v>25</v>
      </c>
      <c r="K9" s="51">
        <f>IFERROR((テーブル141523242527[[#This Row],[列5]]+テーブル141523242527[[#This Row],[列7]]/60)*$C$5,"")</f>
        <v>0</v>
      </c>
      <c r="L9" s="52" t="s">
        <v>5</v>
      </c>
      <c r="M9" s="53"/>
      <c r="N9" s="54"/>
      <c r="O9" s="75"/>
      <c r="P9" s="44"/>
    </row>
    <row r="10" spans="1:16" ht="22.5" customHeight="1" x14ac:dyDescent="0.15">
      <c r="A10" s="22"/>
      <c r="B10" s="55" t="str">
        <f>IF(テーブル141523242527[[#This Row],[列1]]="",
    "",
    TEXT(テーブル141523242527[[#This Row],[列1]],"(aaa)"))</f>
        <v/>
      </c>
      <c r="C10" s="17" t="s">
        <v>36</v>
      </c>
      <c r="D10" s="95" t="s">
        <v>15</v>
      </c>
      <c r="E10" s="18" t="s">
        <v>36</v>
      </c>
      <c r="F10" s="143" t="s">
        <v>36</v>
      </c>
      <c r="G1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48" t="s">
        <v>24</v>
      </c>
      <c r="I1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50" t="s">
        <v>25</v>
      </c>
      <c r="K10" s="51">
        <f>IFERROR((テーブル141523242527[[#This Row],[列5]]+テーブル141523242527[[#This Row],[列7]]/60)*$C$5,"")</f>
        <v>0</v>
      </c>
      <c r="L10" s="52" t="s">
        <v>5</v>
      </c>
      <c r="M10" s="57"/>
      <c r="N10" s="54"/>
      <c r="O10" s="75"/>
      <c r="P10" s="44"/>
    </row>
    <row r="11" spans="1:16" ht="22.5" customHeight="1" x14ac:dyDescent="0.15">
      <c r="A11" s="22"/>
      <c r="B11" s="55" t="str">
        <f>IF(テーブル141523242527[[#This Row],[列1]]="",
    "",
    TEXT(テーブル141523242527[[#This Row],[列1]],"(aaa)"))</f>
        <v/>
      </c>
      <c r="C11" s="17" t="s">
        <v>22</v>
      </c>
      <c r="D11" s="95" t="s">
        <v>23</v>
      </c>
      <c r="E11" s="18" t="s">
        <v>22</v>
      </c>
      <c r="F11" s="143" t="s">
        <v>36</v>
      </c>
      <c r="G1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48" t="s">
        <v>24</v>
      </c>
      <c r="I1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50" t="s">
        <v>25</v>
      </c>
      <c r="K11" s="51">
        <f>IFERROR((テーブル141523242527[[#This Row],[列5]]+テーブル141523242527[[#This Row],[列7]]/60)*$C$5,"")</f>
        <v>0</v>
      </c>
      <c r="L11" s="52" t="s">
        <v>5</v>
      </c>
      <c r="M11" s="57"/>
      <c r="N11" s="54"/>
      <c r="O11" s="75"/>
      <c r="P11" s="44"/>
    </row>
    <row r="12" spans="1:16" ht="22.5" customHeight="1" x14ac:dyDescent="0.15">
      <c r="A12" s="22"/>
      <c r="B12" s="55" t="str">
        <f>IF(テーブル141523242527[[#This Row],[列1]]="",
    "",
    TEXT(テーブル141523242527[[#This Row],[列1]],"(aaa)"))</f>
        <v/>
      </c>
      <c r="C12" s="17" t="s">
        <v>22</v>
      </c>
      <c r="D12" s="95" t="s">
        <v>23</v>
      </c>
      <c r="E12" s="18" t="s">
        <v>22</v>
      </c>
      <c r="F12" s="143" t="s">
        <v>36</v>
      </c>
      <c r="G1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48" t="s">
        <v>24</v>
      </c>
      <c r="I1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50" t="s">
        <v>25</v>
      </c>
      <c r="K12" s="51">
        <f>IFERROR((テーブル141523242527[[#This Row],[列5]]+テーブル141523242527[[#This Row],[列7]]/60)*$C$5,"")</f>
        <v>0</v>
      </c>
      <c r="L12" s="52" t="s">
        <v>5</v>
      </c>
      <c r="M12" s="57"/>
      <c r="N12" s="54"/>
      <c r="O12" s="75"/>
      <c r="P12" s="44"/>
    </row>
    <row r="13" spans="1:16" ht="22.5" customHeight="1" x14ac:dyDescent="0.15">
      <c r="A13" s="22"/>
      <c r="B13" s="55" t="str">
        <f>IF(テーブル141523242527[[#This Row],[列1]]="",
    "",
    TEXT(テーブル141523242527[[#This Row],[列1]],"(aaa)"))</f>
        <v/>
      </c>
      <c r="C13" s="17" t="s">
        <v>22</v>
      </c>
      <c r="D13" s="95" t="s">
        <v>23</v>
      </c>
      <c r="E13" s="18" t="s">
        <v>22</v>
      </c>
      <c r="F13" s="143" t="s">
        <v>36</v>
      </c>
      <c r="G1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48" t="s">
        <v>24</v>
      </c>
      <c r="I1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50" t="s">
        <v>25</v>
      </c>
      <c r="K13" s="51">
        <f>IFERROR((テーブル141523242527[[#This Row],[列5]]+テーブル141523242527[[#This Row],[列7]]/60)*$C$5,"")</f>
        <v>0</v>
      </c>
      <c r="L13" s="52" t="s">
        <v>5</v>
      </c>
      <c r="M13" s="57"/>
      <c r="N13" s="54"/>
      <c r="O13" s="75"/>
      <c r="P13" s="44"/>
    </row>
    <row r="14" spans="1:16" ht="22.5" customHeight="1" x14ac:dyDescent="0.15">
      <c r="A14" s="22"/>
      <c r="B14" s="55" t="str">
        <f>IF(テーブル141523242527[[#This Row],[列1]]="",
    "",
    TEXT(テーブル141523242527[[#This Row],[列1]],"(aaa)"))</f>
        <v/>
      </c>
      <c r="C14" s="17" t="s">
        <v>22</v>
      </c>
      <c r="D14" s="95" t="s">
        <v>23</v>
      </c>
      <c r="E14" s="18" t="s">
        <v>22</v>
      </c>
      <c r="F14" s="143" t="s">
        <v>36</v>
      </c>
      <c r="G1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48" t="s">
        <v>24</v>
      </c>
      <c r="I1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50" t="s">
        <v>25</v>
      </c>
      <c r="K14" s="51">
        <f>IFERROR((テーブル141523242527[[#This Row],[列5]]+テーブル141523242527[[#This Row],[列7]]/60)*$C$5,"")</f>
        <v>0</v>
      </c>
      <c r="L14" s="52" t="s">
        <v>5</v>
      </c>
      <c r="M14" s="57"/>
      <c r="N14" s="54"/>
      <c r="O14" s="75"/>
      <c r="P14" s="44"/>
    </row>
    <row r="15" spans="1:16" ht="22.5" customHeight="1" x14ac:dyDescent="0.15">
      <c r="A15" s="22"/>
      <c r="B15" s="55" t="str">
        <f>IF(テーブル141523242527[[#This Row],[列1]]="",
    "",
    TEXT(テーブル141523242527[[#This Row],[列1]],"(aaa)"))</f>
        <v/>
      </c>
      <c r="C15" s="17" t="s">
        <v>22</v>
      </c>
      <c r="D15" s="95" t="s">
        <v>23</v>
      </c>
      <c r="E15" s="18" t="s">
        <v>22</v>
      </c>
      <c r="F15" s="143" t="s">
        <v>36</v>
      </c>
      <c r="G1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48" t="s">
        <v>24</v>
      </c>
      <c r="I1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50" t="s">
        <v>25</v>
      </c>
      <c r="K15" s="51">
        <f>IFERROR((テーブル141523242527[[#This Row],[列5]]+テーブル141523242527[[#This Row],[列7]]/60)*$C$5,"")</f>
        <v>0</v>
      </c>
      <c r="L15" s="52" t="s">
        <v>5</v>
      </c>
      <c r="M15" s="57"/>
      <c r="N15" s="54"/>
      <c r="O15" s="75"/>
      <c r="P15" s="44"/>
    </row>
    <row r="16" spans="1:16" ht="22.5" customHeight="1" x14ac:dyDescent="0.15">
      <c r="A16" s="22"/>
      <c r="B16" s="55" t="str">
        <f>IF(テーブル141523242527[[#This Row],[列1]]="",
    "",
    TEXT(テーブル141523242527[[#This Row],[列1]],"(aaa)"))</f>
        <v/>
      </c>
      <c r="C16" s="17" t="s">
        <v>22</v>
      </c>
      <c r="D16" s="95" t="s">
        <v>23</v>
      </c>
      <c r="E16" s="18" t="s">
        <v>22</v>
      </c>
      <c r="F16" s="143" t="s">
        <v>36</v>
      </c>
      <c r="G1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48" t="s">
        <v>24</v>
      </c>
      <c r="I1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50" t="s">
        <v>25</v>
      </c>
      <c r="K16" s="51">
        <f>IFERROR((テーブル141523242527[[#This Row],[列5]]+テーブル141523242527[[#This Row],[列7]]/60)*$C$5,"")</f>
        <v>0</v>
      </c>
      <c r="L16" s="52" t="s">
        <v>5</v>
      </c>
      <c r="M16" s="57"/>
      <c r="N16" s="54"/>
      <c r="O16" s="75"/>
      <c r="P16" s="44"/>
    </row>
    <row r="17" spans="1:16" ht="22.5" customHeight="1" x14ac:dyDescent="0.15">
      <c r="A17" s="22"/>
      <c r="B17" s="55" t="str">
        <f>IF(テーブル141523242527[[#This Row],[列1]]="",
    "",
    TEXT(テーブル141523242527[[#This Row],[列1]],"(aaa)"))</f>
        <v/>
      </c>
      <c r="C17" s="17" t="s">
        <v>22</v>
      </c>
      <c r="D17" s="95" t="s">
        <v>23</v>
      </c>
      <c r="E17" s="18" t="s">
        <v>22</v>
      </c>
      <c r="F17" s="143" t="s">
        <v>36</v>
      </c>
      <c r="G1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48" t="s">
        <v>24</v>
      </c>
      <c r="I1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50" t="s">
        <v>25</v>
      </c>
      <c r="K17" s="51">
        <f>IFERROR((テーブル141523242527[[#This Row],[列5]]+テーブル141523242527[[#This Row],[列7]]/60)*$C$5,"")</f>
        <v>0</v>
      </c>
      <c r="L17" s="52" t="s">
        <v>5</v>
      </c>
      <c r="M17" s="57"/>
      <c r="N17" s="54"/>
      <c r="O17" s="75"/>
      <c r="P17" s="44"/>
    </row>
    <row r="18" spans="1:16" ht="22.5" customHeight="1" x14ac:dyDescent="0.15">
      <c r="A18" s="22"/>
      <c r="B18" s="55" t="str">
        <f>IF(テーブル141523242527[[#This Row],[列1]]="",
    "",
    TEXT(テーブル141523242527[[#This Row],[列1]],"(aaa)"))</f>
        <v/>
      </c>
      <c r="C18" s="17" t="s">
        <v>22</v>
      </c>
      <c r="D18" s="95" t="s">
        <v>23</v>
      </c>
      <c r="E18" s="18" t="s">
        <v>22</v>
      </c>
      <c r="F18" s="143" t="s">
        <v>36</v>
      </c>
      <c r="G1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48" t="s">
        <v>24</v>
      </c>
      <c r="I1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50" t="s">
        <v>25</v>
      </c>
      <c r="K18" s="51">
        <f>IFERROR((テーブル141523242527[[#This Row],[列5]]+テーブル141523242527[[#This Row],[列7]]/60)*$C$5,"")</f>
        <v>0</v>
      </c>
      <c r="L18" s="52" t="s">
        <v>5</v>
      </c>
      <c r="M18" s="57"/>
      <c r="N18" s="54"/>
      <c r="O18" s="75"/>
      <c r="P18" s="44"/>
    </row>
    <row r="19" spans="1:16" ht="22.5" customHeight="1" x14ac:dyDescent="0.15">
      <c r="A19" s="22"/>
      <c r="B19" s="55" t="str">
        <f>IF(テーブル141523242527[[#This Row],[列1]]="",
    "",
    TEXT(テーブル141523242527[[#This Row],[列1]],"(aaa)"))</f>
        <v/>
      </c>
      <c r="C19" s="17" t="s">
        <v>22</v>
      </c>
      <c r="D19" s="95" t="s">
        <v>23</v>
      </c>
      <c r="E19" s="18" t="s">
        <v>22</v>
      </c>
      <c r="F19" s="143" t="s">
        <v>36</v>
      </c>
      <c r="G1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48" t="s">
        <v>24</v>
      </c>
      <c r="I1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50" t="s">
        <v>25</v>
      </c>
      <c r="K19" s="51">
        <f>IFERROR((テーブル141523242527[[#This Row],[列5]]+テーブル141523242527[[#This Row],[列7]]/60)*$C$5,"")</f>
        <v>0</v>
      </c>
      <c r="L19" s="52" t="s">
        <v>5</v>
      </c>
      <c r="M19" s="57"/>
      <c r="N19" s="54"/>
      <c r="O19" s="75"/>
      <c r="P19" s="44"/>
    </row>
    <row r="20" spans="1:16" ht="22.5" customHeight="1" x14ac:dyDescent="0.15">
      <c r="A20" s="22"/>
      <c r="B20" s="55" t="str">
        <f>IF(テーブル141523242527[[#This Row],[列1]]="",
    "",
    TEXT(テーブル141523242527[[#This Row],[列1]],"(aaa)"))</f>
        <v/>
      </c>
      <c r="C20" s="17" t="s">
        <v>22</v>
      </c>
      <c r="D20" s="95" t="s">
        <v>23</v>
      </c>
      <c r="E20" s="18" t="s">
        <v>22</v>
      </c>
      <c r="F20" s="143" t="s">
        <v>36</v>
      </c>
      <c r="G2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48" t="s">
        <v>24</v>
      </c>
      <c r="I2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50" t="s">
        <v>25</v>
      </c>
      <c r="K20" s="51">
        <f>IFERROR((テーブル141523242527[[#This Row],[列5]]+テーブル141523242527[[#This Row],[列7]]/60)*$C$5,"")</f>
        <v>0</v>
      </c>
      <c r="L20" s="52" t="s">
        <v>5</v>
      </c>
      <c r="M20" s="57"/>
      <c r="N20" s="54"/>
      <c r="O20" s="75"/>
      <c r="P20" s="44"/>
    </row>
    <row r="21" spans="1:16" ht="22.5" customHeight="1" x14ac:dyDescent="0.15">
      <c r="A21" s="22"/>
      <c r="B21" s="55" t="str">
        <f>IF(テーブル141523242527[[#This Row],[列1]]="",
    "",
    TEXT(テーブル141523242527[[#This Row],[列1]],"(aaa)"))</f>
        <v/>
      </c>
      <c r="C21" s="17" t="s">
        <v>22</v>
      </c>
      <c r="D21" s="95" t="s">
        <v>23</v>
      </c>
      <c r="E21" s="18" t="s">
        <v>22</v>
      </c>
      <c r="F21" s="143" t="s">
        <v>36</v>
      </c>
      <c r="G2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48" t="s">
        <v>24</v>
      </c>
      <c r="I2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50" t="s">
        <v>25</v>
      </c>
      <c r="K21" s="51">
        <f>IFERROR((テーブル141523242527[[#This Row],[列5]]+テーブル141523242527[[#This Row],[列7]]/60)*$C$5,"")</f>
        <v>0</v>
      </c>
      <c r="L21" s="52" t="s">
        <v>5</v>
      </c>
      <c r="M21" s="57"/>
      <c r="N21" s="54"/>
      <c r="O21" s="75"/>
      <c r="P21" s="44"/>
    </row>
    <row r="22" spans="1:16" ht="22.5" customHeight="1" x14ac:dyDescent="0.15">
      <c r="A22" s="22"/>
      <c r="B22" s="55" t="str">
        <f>IF(テーブル141523242527[[#This Row],[列1]]="",
    "",
    TEXT(テーブル141523242527[[#This Row],[列1]],"(aaa)"))</f>
        <v/>
      </c>
      <c r="C22" s="17" t="s">
        <v>22</v>
      </c>
      <c r="D22" s="95" t="s">
        <v>23</v>
      </c>
      <c r="E22" s="18" t="s">
        <v>22</v>
      </c>
      <c r="F22" s="143" t="s">
        <v>36</v>
      </c>
      <c r="G2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48" t="s">
        <v>24</v>
      </c>
      <c r="I2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50" t="s">
        <v>25</v>
      </c>
      <c r="K22" s="51">
        <f>IFERROR((テーブル141523242527[[#This Row],[列5]]+テーブル141523242527[[#This Row],[列7]]/60)*$C$5,"")</f>
        <v>0</v>
      </c>
      <c r="L22" s="52" t="s">
        <v>5</v>
      </c>
      <c r="M22" s="57"/>
      <c r="N22" s="54"/>
      <c r="O22" s="75"/>
      <c r="P22" s="44"/>
    </row>
    <row r="23" spans="1:16" ht="22.5" customHeight="1" x14ac:dyDescent="0.15">
      <c r="A23" s="22"/>
      <c r="B23" s="55" t="str">
        <f>IF(テーブル141523242527[[#This Row],[列1]]="",
    "",
    TEXT(テーブル141523242527[[#This Row],[列1]],"(aaa)"))</f>
        <v/>
      </c>
      <c r="C23" s="17" t="s">
        <v>22</v>
      </c>
      <c r="D23" s="95" t="s">
        <v>23</v>
      </c>
      <c r="E23" s="18" t="s">
        <v>22</v>
      </c>
      <c r="F23" s="143" t="s">
        <v>36</v>
      </c>
      <c r="G2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48" t="s">
        <v>24</v>
      </c>
      <c r="I2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50" t="s">
        <v>25</v>
      </c>
      <c r="K23" s="51">
        <f>IFERROR((テーブル141523242527[[#This Row],[列5]]+テーブル141523242527[[#This Row],[列7]]/60)*$C$5,"")</f>
        <v>0</v>
      </c>
      <c r="L23" s="52" t="s">
        <v>5</v>
      </c>
      <c r="M23" s="57"/>
      <c r="N23" s="54"/>
      <c r="O23" s="75"/>
      <c r="P23" s="44"/>
    </row>
    <row r="24" spans="1:16" ht="22.5" customHeight="1" x14ac:dyDescent="0.15">
      <c r="A24" s="22"/>
      <c r="B24" s="55" t="str">
        <f>IF(テーブル141523242527[[#This Row],[列1]]="",
    "",
    TEXT(テーブル141523242527[[#This Row],[列1]],"(aaa)"))</f>
        <v/>
      </c>
      <c r="C24" s="17" t="s">
        <v>22</v>
      </c>
      <c r="D24" s="95" t="s">
        <v>23</v>
      </c>
      <c r="E24" s="18" t="s">
        <v>22</v>
      </c>
      <c r="F24" s="143" t="s">
        <v>36</v>
      </c>
      <c r="G2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48" t="s">
        <v>24</v>
      </c>
      <c r="I2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50" t="s">
        <v>25</v>
      </c>
      <c r="K24" s="51">
        <f>IFERROR((テーブル141523242527[[#This Row],[列5]]+テーブル141523242527[[#This Row],[列7]]/60)*$C$5,"")</f>
        <v>0</v>
      </c>
      <c r="L24" s="52" t="s">
        <v>5</v>
      </c>
      <c r="M24" s="53"/>
      <c r="N24" s="54"/>
      <c r="O24" s="75"/>
      <c r="P24" s="44"/>
    </row>
    <row r="25" spans="1:16" ht="22.5" customHeight="1" x14ac:dyDescent="0.15">
      <c r="A25" s="22"/>
      <c r="B25" s="55" t="str">
        <f>IF(テーブル141523242527[[#This Row],[列1]]="",
    "",
    TEXT(テーブル141523242527[[#This Row],[列1]],"(aaa)"))</f>
        <v/>
      </c>
      <c r="C25" s="17" t="s">
        <v>22</v>
      </c>
      <c r="D25" s="95" t="s">
        <v>23</v>
      </c>
      <c r="E25" s="18" t="s">
        <v>22</v>
      </c>
      <c r="F25" s="143" t="s">
        <v>36</v>
      </c>
      <c r="G2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48" t="s">
        <v>24</v>
      </c>
      <c r="I2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50" t="s">
        <v>25</v>
      </c>
      <c r="K25" s="51">
        <f>IFERROR((テーブル141523242527[[#This Row],[列5]]+テーブル141523242527[[#This Row],[列7]]/60)*$C$5,"")</f>
        <v>0</v>
      </c>
      <c r="L25" s="52" t="s">
        <v>5</v>
      </c>
      <c r="M25" s="57"/>
      <c r="N25" s="54"/>
      <c r="O25" s="75"/>
      <c r="P25" s="44"/>
    </row>
    <row r="26" spans="1:16" ht="22.5" customHeight="1" x14ac:dyDescent="0.15">
      <c r="A26" s="22"/>
      <c r="B26" s="55" t="str">
        <f>IF(テーブル141523242527[[#This Row],[列1]]="",
    "",
    TEXT(テーブル141523242527[[#This Row],[列1]],"(aaa)"))</f>
        <v/>
      </c>
      <c r="C26" s="17" t="s">
        <v>22</v>
      </c>
      <c r="D26" s="95" t="s">
        <v>23</v>
      </c>
      <c r="E26" s="18" t="s">
        <v>22</v>
      </c>
      <c r="F26" s="143" t="s">
        <v>36</v>
      </c>
      <c r="G2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48" t="s">
        <v>24</v>
      </c>
      <c r="I2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50" t="s">
        <v>25</v>
      </c>
      <c r="K26" s="51">
        <f>IFERROR((テーブル141523242527[[#This Row],[列5]]+テーブル141523242527[[#This Row],[列7]]/60)*$C$5,"")</f>
        <v>0</v>
      </c>
      <c r="L26" s="52" t="s">
        <v>5</v>
      </c>
      <c r="M26" s="57"/>
      <c r="N26" s="54"/>
      <c r="O26" s="75"/>
      <c r="P26" s="44"/>
    </row>
    <row r="27" spans="1:16" ht="22.5" customHeight="1" x14ac:dyDescent="0.15">
      <c r="A27" s="22"/>
      <c r="B27" s="55" t="str">
        <f>IF(テーブル141523242527[[#This Row],[列1]]="",
    "",
    TEXT(テーブル141523242527[[#This Row],[列1]],"(aaa)"))</f>
        <v/>
      </c>
      <c r="C27" s="17" t="s">
        <v>22</v>
      </c>
      <c r="D27" s="95" t="s">
        <v>23</v>
      </c>
      <c r="E27" s="18" t="s">
        <v>22</v>
      </c>
      <c r="F27" s="143" t="s">
        <v>36</v>
      </c>
      <c r="G2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48" t="s">
        <v>24</v>
      </c>
      <c r="I2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50" t="s">
        <v>25</v>
      </c>
      <c r="K27" s="51">
        <f>IFERROR((テーブル141523242527[[#This Row],[列5]]+テーブル141523242527[[#This Row],[列7]]/60)*$C$5,"")</f>
        <v>0</v>
      </c>
      <c r="L27" s="52" t="s">
        <v>5</v>
      </c>
      <c r="M27" s="57"/>
      <c r="N27" s="54"/>
      <c r="O27" s="75"/>
      <c r="P27" s="44"/>
    </row>
    <row r="28" spans="1:16" ht="22.5" customHeight="1" x14ac:dyDescent="0.15">
      <c r="A28" s="22"/>
      <c r="B28" s="55" t="str">
        <f>IF(テーブル141523242527[[#This Row],[列1]]="",
    "",
    TEXT(テーブル141523242527[[#This Row],[列1]],"(aaa)"))</f>
        <v/>
      </c>
      <c r="C28" s="17" t="s">
        <v>22</v>
      </c>
      <c r="D28" s="95" t="s">
        <v>23</v>
      </c>
      <c r="E28" s="18" t="s">
        <v>22</v>
      </c>
      <c r="F28" s="143" t="s">
        <v>36</v>
      </c>
      <c r="G2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48" t="s">
        <v>24</v>
      </c>
      <c r="I2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50" t="s">
        <v>25</v>
      </c>
      <c r="K28" s="51">
        <f>IFERROR((テーブル141523242527[[#This Row],[列5]]+テーブル141523242527[[#This Row],[列7]]/60)*$C$5,"")</f>
        <v>0</v>
      </c>
      <c r="L28" s="52" t="s">
        <v>5</v>
      </c>
      <c r="M28" s="57"/>
      <c r="N28" s="54"/>
      <c r="O28" s="75"/>
      <c r="P28" s="44"/>
    </row>
    <row r="29" spans="1:16" ht="22.5" customHeight="1" x14ac:dyDescent="0.15">
      <c r="A29" s="22"/>
      <c r="B29" s="55" t="str">
        <f>IF(テーブル141523242527[[#This Row],[列1]]="",
    "",
    TEXT(テーブル141523242527[[#This Row],[列1]],"(aaa)"))</f>
        <v/>
      </c>
      <c r="C29" s="17" t="s">
        <v>22</v>
      </c>
      <c r="D29" s="95" t="s">
        <v>23</v>
      </c>
      <c r="E29" s="18" t="s">
        <v>22</v>
      </c>
      <c r="F29" s="143" t="s">
        <v>36</v>
      </c>
      <c r="G2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48" t="s">
        <v>24</v>
      </c>
      <c r="I2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50" t="s">
        <v>25</v>
      </c>
      <c r="K29" s="51">
        <f>IFERROR((テーブル141523242527[[#This Row],[列5]]+テーブル141523242527[[#This Row],[列7]]/60)*$C$5,"")</f>
        <v>0</v>
      </c>
      <c r="L29" s="52" t="s">
        <v>5</v>
      </c>
      <c r="M29" s="57"/>
      <c r="N29" s="54"/>
      <c r="O29" s="75"/>
      <c r="P29" s="44"/>
    </row>
    <row r="30" spans="1:16" ht="22.5" customHeight="1" thickBot="1" x14ac:dyDescent="0.2">
      <c r="A30" s="23"/>
      <c r="B30" s="58" t="str">
        <f>IF(テーブル141523242527[[#This Row],[列1]]="",
    "",
    TEXT(テーブル141523242527[[#This Row],[列1]],"(aaa)"))</f>
        <v/>
      </c>
      <c r="C30" s="19" t="s">
        <v>22</v>
      </c>
      <c r="D30" s="59" t="s">
        <v>23</v>
      </c>
      <c r="E30" s="144" t="s">
        <v>22</v>
      </c>
      <c r="F30" s="20" t="s">
        <v>36</v>
      </c>
      <c r="G30" s="60">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61" t="s">
        <v>24</v>
      </c>
      <c r="I30" s="62"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63" t="s">
        <v>25</v>
      </c>
      <c r="K30" s="64">
        <f>IFERROR((テーブル141523242527[[#This Row],[列5]]+テーブル141523242527[[#This Row],[列7]]/60)*$C$5,"")</f>
        <v>0</v>
      </c>
      <c r="L30" s="65" t="s">
        <v>5</v>
      </c>
      <c r="M30" s="66"/>
      <c r="N30" s="67"/>
      <c r="O30" s="75"/>
      <c r="P30" s="44"/>
    </row>
    <row r="31" spans="1:16" ht="22.5" customHeight="1" thickBot="1" x14ac:dyDescent="0.2">
      <c r="A31" s="184" t="s">
        <v>30</v>
      </c>
      <c r="B31" s="185"/>
      <c r="C31" s="186"/>
      <c r="D31" s="187"/>
      <c r="E31" s="188"/>
      <c r="F31" s="93"/>
      <c r="G31" s="189">
        <f>SUM(テーブル141523242527[[#All],[列5]])+SUM(テーブル141523242527[[#All],[列7]])/60</f>
        <v>0</v>
      </c>
      <c r="H31" s="190"/>
      <c r="I31" s="191" t="s">
        <v>26</v>
      </c>
      <c r="J31" s="192"/>
      <c r="K31" s="68">
        <f>SUM(テーブル141523242527[[#All],[列9]])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O13" activeCellId="1" sqref="A8 O13:P13"/>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⑳年月支払分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IF(テーブル141523242526[[#This Row],[列1]]="",
    "",
    TEXT(テーブル141523242526[[#This Row],[列1]],"(aaa)"))</f>
        <v/>
      </c>
      <c r="C8" s="15" t="s">
        <v>36</v>
      </c>
      <c r="D8" s="35" t="s">
        <v>15</v>
      </c>
      <c r="E8" s="16" t="s">
        <v>36</v>
      </c>
      <c r="F8" s="142" t="s">
        <v>36</v>
      </c>
      <c r="G8" s="36">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37" t="s">
        <v>24</v>
      </c>
      <c r="I8" s="38"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39" t="s">
        <v>25</v>
      </c>
      <c r="K8" s="40">
        <f>IFERROR((テーブル141523242526[[#This Row],[列5]]+テーブル141523242526[[#This Row],[列7]]/60)*$C$5,"")</f>
        <v>0</v>
      </c>
      <c r="L8" s="41" t="s">
        <v>5</v>
      </c>
      <c r="M8" s="42"/>
      <c r="N8" s="43"/>
      <c r="O8" s="75"/>
      <c r="P8" s="44"/>
    </row>
    <row r="9" spans="1:16" ht="22.5" customHeight="1" x14ac:dyDescent="0.15">
      <c r="A9" s="22"/>
      <c r="B9" s="45" t="str">
        <f>IF(テーブル141523242526[[#This Row],[列1]]="",
    "",
    TEXT(テーブル141523242526[[#This Row],[列1]],"(aaa)"))</f>
        <v/>
      </c>
      <c r="C9" s="17" t="s">
        <v>36</v>
      </c>
      <c r="D9" s="95" t="s">
        <v>15</v>
      </c>
      <c r="E9" s="18" t="s">
        <v>36</v>
      </c>
      <c r="F9" s="143" t="s">
        <v>36</v>
      </c>
      <c r="G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48" t="s">
        <v>24</v>
      </c>
      <c r="I9" s="49"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50" t="s">
        <v>25</v>
      </c>
      <c r="K9" s="51">
        <f>IFERROR((テーブル141523242526[[#This Row],[列5]]+テーブル141523242526[[#This Row],[列7]]/60)*$C$5,"")</f>
        <v>0</v>
      </c>
      <c r="L9" s="52" t="s">
        <v>5</v>
      </c>
      <c r="M9" s="53"/>
      <c r="N9" s="54"/>
      <c r="O9" s="75"/>
      <c r="P9" s="44"/>
    </row>
    <row r="10" spans="1:16" ht="22.5" customHeight="1" x14ac:dyDescent="0.15">
      <c r="A10" s="22"/>
      <c r="B10" s="55" t="str">
        <f>IF(テーブル141523242526[[#This Row],[列1]]="",
    "",
    TEXT(テーブル141523242526[[#This Row],[列1]],"(aaa)"))</f>
        <v/>
      </c>
      <c r="C10" s="17" t="s">
        <v>36</v>
      </c>
      <c r="D10" s="95" t="s">
        <v>15</v>
      </c>
      <c r="E10" s="18" t="s">
        <v>36</v>
      </c>
      <c r="F10" s="143" t="s">
        <v>36</v>
      </c>
      <c r="G1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48" t="s">
        <v>24</v>
      </c>
      <c r="I1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50" t="s">
        <v>25</v>
      </c>
      <c r="K10" s="51">
        <f>IFERROR((テーブル141523242526[[#This Row],[列5]]+テーブル141523242526[[#This Row],[列7]]/60)*$C$5,"")</f>
        <v>0</v>
      </c>
      <c r="L10" s="52" t="s">
        <v>5</v>
      </c>
      <c r="M10" s="57"/>
      <c r="N10" s="54"/>
      <c r="O10" s="75"/>
      <c r="P10" s="44"/>
    </row>
    <row r="11" spans="1:16" ht="22.5" customHeight="1" x14ac:dyDescent="0.15">
      <c r="A11" s="22"/>
      <c r="B11" s="55" t="str">
        <f>IF(テーブル141523242526[[#This Row],[列1]]="",
    "",
    TEXT(テーブル141523242526[[#This Row],[列1]],"(aaa)"))</f>
        <v/>
      </c>
      <c r="C11" s="17" t="s">
        <v>22</v>
      </c>
      <c r="D11" s="95" t="s">
        <v>23</v>
      </c>
      <c r="E11" s="18" t="s">
        <v>22</v>
      </c>
      <c r="F11" s="143" t="s">
        <v>36</v>
      </c>
      <c r="G1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48" t="s">
        <v>24</v>
      </c>
      <c r="I1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50" t="s">
        <v>25</v>
      </c>
      <c r="K11" s="51">
        <f>IFERROR((テーブル141523242526[[#This Row],[列5]]+テーブル141523242526[[#This Row],[列7]]/60)*$C$5,"")</f>
        <v>0</v>
      </c>
      <c r="L11" s="52" t="s">
        <v>5</v>
      </c>
      <c r="M11" s="57"/>
      <c r="N11" s="54"/>
      <c r="O11" s="75"/>
      <c r="P11" s="44"/>
    </row>
    <row r="12" spans="1:16" ht="22.5" customHeight="1" x14ac:dyDescent="0.15">
      <c r="A12" s="22"/>
      <c r="B12" s="55" t="str">
        <f>IF(テーブル141523242526[[#This Row],[列1]]="",
    "",
    TEXT(テーブル141523242526[[#This Row],[列1]],"(aaa)"))</f>
        <v/>
      </c>
      <c r="C12" s="17" t="s">
        <v>22</v>
      </c>
      <c r="D12" s="95" t="s">
        <v>23</v>
      </c>
      <c r="E12" s="18" t="s">
        <v>22</v>
      </c>
      <c r="F12" s="143" t="s">
        <v>36</v>
      </c>
      <c r="G1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48" t="s">
        <v>24</v>
      </c>
      <c r="I1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50" t="s">
        <v>25</v>
      </c>
      <c r="K12" s="51">
        <f>IFERROR((テーブル141523242526[[#This Row],[列5]]+テーブル141523242526[[#This Row],[列7]]/60)*$C$5,"")</f>
        <v>0</v>
      </c>
      <c r="L12" s="52" t="s">
        <v>5</v>
      </c>
      <c r="M12" s="57"/>
      <c r="N12" s="54"/>
      <c r="O12" s="75"/>
      <c r="P12" s="44"/>
    </row>
    <row r="13" spans="1:16" ht="22.5" customHeight="1" x14ac:dyDescent="0.15">
      <c r="A13" s="22"/>
      <c r="B13" s="55" t="str">
        <f>IF(テーブル141523242526[[#This Row],[列1]]="",
    "",
    TEXT(テーブル141523242526[[#This Row],[列1]],"(aaa)"))</f>
        <v/>
      </c>
      <c r="C13" s="17" t="s">
        <v>22</v>
      </c>
      <c r="D13" s="95" t="s">
        <v>23</v>
      </c>
      <c r="E13" s="18" t="s">
        <v>22</v>
      </c>
      <c r="F13" s="143" t="s">
        <v>36</v>
      </c>
      <c r="G1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48" t="s">
        <v>24</v>
      </c>
      <c r="I1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50" t="s">
        <v>25</v>
      </c>
      <c r="K13" s="51">
        <f>IFERROR((テーブル141523242526[[#This Row],[列5]]+テーブル141523242526[[#This Row],[列7]]/60)*$C$5,"")</f>
        <v>0</v>
      </c>
      <c r="L13" s="52" t="s">
        <v>5</v>
      </c>
      <c r="M13" s="57"/>
      <c r="N13" s="54"/>
      <c r="O13" s="75"/>
      <c r="P13" s="44"/>
    </row>
    <row r="14" spans="1:16" ht="22.5" customHeight="1" x14ac:dyDescent="0.15">
      <c r="A14" s="22"/>
      <c r="B14" s="55" t="str">
        <f>IF(テーブル141523242526[[#This Row],[列1]]="",
    "",
    TEXT(テーブル141523242526[[#This Row],[列1]],"(aaa)"))</f>
        <v/>
      </c>
      <c r="C14" s="17" t="s">
        <v>22</v>
      </c>
      <c r="D14" s="95" t="s">
        <v>23</v>
      </c>
      <c r="E14" s="18" t="s">
        <v>22</v>
      </c>
      <c r="F14" s="143" t="s">
        <v>36</v>
      </c>
      <c r="G1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48" t="s">
        <v>24</v>
      </c>
      <c r="I1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50" t="s">
        <v>25</v>
      </c>
      <c r="K14" s="51">
        <f>IFERROR((テーブル141523242526[[#This Row],[列5]]+テーブル141523242526[[#This Row],[列7]]/60)*$C$5,"")</f>
        <v>0</v>
      </c>
      <c r="L14" s="52" t="s">
        <v>5</v>
      </c>
      <c r="M14" s="57"/>
      <c r="N14" s="54"/>
      <c r="O14" s="75"/>
      <c r="P14" s="44"/>
    </row>
    <row r="15" spans="1:16" ht="22.5" customHeight="1" x14ac:dyDescent="0.15">
      <c r="A15" s="22"/>
      <c r="B15" s="55" t="str">
        <f>IF(テーブル141523242526[[#This Row],[列1]]="",
    "",
    TEXT(テーブル141523242526[[#This Row],[列1]],"(aaa)"))</f>
        <v/>
      </c>
      <c r="C15" s="17" t="s">
        <v>22</v>
      </c>
      <c r="D15" s="95" t="s">
        <v>23</v>
      </c>
      <c r="E15" s="18" t="s">
        <v>22</v>
      </c>
      <c r="F15" s="143" t="s">
        <v>36</v>
      </c>
      <c r="G1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48" t="s">
        <v>24</v>
      </c>
      <c r="I1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50" t="s">
        <v>25</v>
      </c>
      <c r="K15" s="51">
        <f>IFERROR((テーブル141523242526[[#This Row],[列5]]+テーブル141523242526[[#This Row],[列7]]/60)*$C$5,"")</f>
        <v>0</v>
      </c>
      <c r="L15" s="52" t="s">
        <v>5</v>
      </c>
      <c r="M15" s="57"/>
      <c r="N15" s="54"/>
      <c r="O15" s="75"/>
      <c r="P15" s="44"/>
    </row>
    <row r="16" spans="1:16" ht="22.5" customHeight="1" x14ac:dyDescent="0.15">
      <c r="A16" s="22"/>
      <c r="B16" s="55" t="str">
        <f>IF(テーブル141523242526[[#This Row],[列1]]="",
    "",
    TEXT(テーブル141523242526[[#This Row],[列1]],"(aaa)"))</f>
        <v/>
      </c>
      <c r="C16" s="17" t="s">
        <v>22</v>
      </c>
      <c r="D16" s="95" t="s">
        <v>23</v>
      </c>
      <c r="E16" s="18" t="s">
        <v>22</v>
      </c>
      <c r="F16" s="143" t="s">
        <v>36</v>
      </c>
      <c r="G1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48" t="s">
        <v>24</v>
      </c>
      <c r="I1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50" t="s">
        <v>25</v>
      </c>
      <c r="K16" s="51">
        <f>IFERROR((テーブル141523242526[[#This Row],[列5]]+テーブル141523242526[[#This Row],[列7]]/60)*$C$5,"")</f>
        <v>0</v>
      </c>
      <c r="L16" s="52" t="s">
        <v>5</v>
      </c>
      <c r="M16" s="57"/>
      <c r="N16" s="54"/>
      <c r="O16" s="75"/>
      <c r="P16" s="44"/>
    </row>
    <row r="17" spans="1:16" ht="22.5" customHeight="1" x14ac:dyDescent="0.15">
      <c r="A17" s="22"/>
      <c r="B17" s="55" t="str">
        <f>IF(テーブル141523242526[[#This Row],[列1]]="",
    "",
    TEXT(テーブル141523242526[[#This Row],[列1]],"(aaa)"))</f>
        <v/>
      </c>
      <c r="C17" s="17" t="s">
        <v>22</v>
      </c>
      <c r="D17" s="95" t="s">
        <v>23</v>
      </c>
      <c r="E17" s="18" t="s">
        <v>22</v>
      </c>
      <c r="F17" s="143" t="s">
        <v>36</v>
      </c>
      <c r="G1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48" t="s">
        <v>24</v>
      </c>
      <c r="I1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50" t="s">
        <v>25</v>
      </c>
      <c r="K17" s="51">
        <f>IFERROR((テーブル141523242526[[#This Row],[列5]]+テーブル141523242526[[#This Row],[列7]]/60)*$C$5,"")</f>
        <v>0</v>
      </c>
      <c r="L17" s="52" t="s">
        <v>5</v>
      </c>
      <c r="M17" s="57"/>
      <c r="N17" s="54"/>
      <c r="O17" s="75"/>
      <c r="P17" s="44"/>
    </row>
    <row r="18" spans="1:16" ht="22.5" customHeight="1" x14ac:dyDescent="0.15">
      <c r="A18" s="22"/>
      <c r="B18" s="55" t="str">
        <f>IF(テーブル141523242526[[#This Row],[列1]]="",
    "",
    TEXT(テーブル141523242526[[#This Row],[列1]],"(aaa)"))</f>
        <v/>
      </c>
      <c r="C18" s="17" t="s">
        <v>22</v>
      </c>
      <c r="D18" s="95" t="s">
        <v>23</v>
      </c>
      <c r="E18" s="18" t="s">
        <v>22</v>
      </c>
      <c r="F18" s="143" t="s">
        <v>36</v>
      </c>
      <c r="G1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48" t="s">
        <v>24</v>
      </c>
      <c r="I1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50" t="s">
        <v>25</v>
      </c>
      <c r="K18" s="51">
        <f>IFERROR((テーブル141523242526[[#This Row],[列5]]+テーブル141523242526[[#This Row],[列7]]/60)*$C$5,"")</f>
        <v>0</v>
      </c>
      <c r="L18" s="52" t="s">
        <v>5</v>
      </c>
      <c r="M18" s="57"/>
      <c r="N18" s="54"/>
      <c r="O18" s="75"/>
      <c r="P18" s="44"/>
    </row>
    <row r="19" spans="1:16" ht="22.5" customHeight="1" x14ac:dyDescent="0.15">
      <c r="A19" s="22"/>
      <c r="B19" s="55" t="str">
        <f>IF(テーブル141523242526[[#This Row],[列1]]="",
    "",
    TEXT(テーブル141523242526[[#This Row],[列1]],"(aaa)"))</f>
        <v/>
      </c>
      <c r="C19" s="17" t="s">
        <v>22</v>
      </c>
      <c r="D19" s="95" t="s">
        <v>23</v>
      </c>
      <c r="E19" s="18" t="s">
        <v>22</v>
      </c>
      <c r="F19" s="143" t="s">
        <v>36</v>
      </c>
      <c r="G1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48" t="s">
        <v>24</v>
      </c>
      <c r="I1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50" t="s">
        <v>25</v>
      </c>
      <c r="K19" s="51">
        <f>IFERROR((テーブル141523242526[[#This Row],[列5]]+テーブル141523242526[[#This Row],[列7]]/60)*$C$5,"")</f>
        <v>0</v>
      </c>
      <c r="L19" s="52" t="s">
        <v>5</v>
      </c>
      <c r="M19" s="57"/>
      <c r="N19" s="54"/>
      <c r="O19" s="75"/>
      <c r="P19" s="44"/>
    </row>
    <row r="20" spans="1:16" ht="22.5" customHeight="1" x14ac:dyDescent="0.15">
      <c r="A20" s="22"/>
      <c r="B20" s="55" t="str">
        <f>IF(テーブル141523242526[[#This Row],[列1]]="",
    "",
    TEXT(テーブル141523242526[[#This Row],[列1]],"(aaa)"))</f>
        <v/>
      </c>
      <c r="C20" s="17" t="s">
        <v>22</v>
      </c>
      <c r="D20" s="95" t="s">
        <v>23</v>
      </c>
      <c r="E20" s="18" t="s">
        <v>22</v>
      </c>
      <c r="F20" s="143" t="s">
        <v>36</v>
      </c>
      <c r="G2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48" t="s">
        <v>24</v>
      </c>
      <c r="I2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50" t="s">
        <v>25</v>
      </c>
      <c r="K20" s="51">
        <f>IFERROR((テーブル141523242526[[#This Row],[列5]]+テーブル141523242526[[#This Row],[列7]]/60)*$C$5,"")</f>
        <v>0</v>
      </c>
      <c r="L20" s="52" t="s">
        <v>5</v>
      </c>
      <c r="M20" s="57"/>
      <c r="N20" s="54"/>
      <c r="O20" s="75"/>
      <c r="P20" s="44"/>
    </row>
    <row r="21" spans="1:16" ht="22.5" customHeight="1" x14ac:dyDescent="0.15">
      <c r="A21" s="22"/>
      <c r="B21" s="55" t="str">
        <f>IF(テーブル141523242526[[#This Row],[列1]]="",
    "",
    TEXT(テーブル141523242526[[#This Row],[列1]],"(aaa)"))</f>
        <v/>
      </c>
      <c r="C21" s="17" t="s">
        <v>22</v>
      </c>
      <c r="D21" s="95" t="s">
        <v>23</v>
      </c>
      <c r="E21" s="18" t="s">
        <v>22</v>
      </c>
      <c r="F21" s="143" t="s">
        <v>36</v>
      </c>
      <c r="G2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48" t="s">
        <v>24</v>
      </c>
      <c r="I2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50" t="s">
        <v>25</v>
      </c>
      <c r="K21" s="51">
        <f>IFERROR((テーブル141523242526[[#This Row],[列5]]+テーブル141523242526[[#This Row],[列7]]/60)*$C$5,"")</f>
        <v>0</v>
      </c>
      <c r="L21" s="52" t="s">
        <v>5</v>
      </c>
      <c r="M21" s="57"/>
      <c r="N21" s="54"/>
      <c r="O21" s="75"/>
      <c r="P21" s="44"/>
    </row>
    <row r="22" spans="1:16" ht="22.5" customHeight="1" x14ac:dyDescent="0.15">
      <c r="A22" s="22"/>
      <c r="B22" s="55" t="str">
        <f>IF(テーブル141523242526[[#This Row],[列1]]="",
    "",
    TEXT(テーブル141523242526[[#This Row],[列1]],"(aaa)"))</f>
        <v/>
      </c>
      <c r="C22" s="17" t="s">
        <v>22</v>
      </c>
      <c r="D22" s="95" t="s">
        <v>23</v>
      </c>
      <c r="E22" s="18" t="s">
        <v>22</v>
      </c>
      <c r="F22" s="143" t="s">
        <v>36</v>
      </c>
      <c r="G2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48" t="s">
        <v>24</v>
      </c>
      <c r="I2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50" t="s">
        <v>25</v>
      </c>
      <c r="K22" s="51">
        <f>IFERROR((テーブル141523242526[[#This Row],[列5]]+テーブル141523242526[[#This Row],[列7]]/60)*$C$5,"")</f>
        <v>0</v>
      </c>
      <c r="L22" s="52" t="s">
        <v>5</v>
      </c>
      <c r="M22" s="57"/>
      <c r="N22" s="54"/>
      <c r="O22" s="75"/>
      <c r="P22" s="44"/>
    </row>
    <row r="23" spans="1:16" ht="22.5" customHeight="1" x14ac:dyDescent="0.15">
      <c r="A23" s="22"/>
      <c r="B23" s="55" t="str">
        <f>IF(テーブル141523242526[[#This Row],[列1]]="",
    "",
    TEXT(テーブル141523242526[[#This Row],[列1]],"(aaa)"))</f>
        <v/>
      </c>
      <c r="C23" s="17" t="s">
        <v>22</v>
      </c>
      <c r="D23" s="95" t="s">
        <v>23</v>
      </c>
      <c r="E23" s="18" t="s">
        <v>22</v>
      </c>
      <c r="F23" s="143" t="s">
        <v>36</v>
      </c>
      <c r="G2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48" t="s">
        <v>24</v>
      </c>
      <c r="I2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50" t="s">
        <v>25</v>
      </c>
      <c r="K23" s="51">
        <f>IFERROR((テーブル141523242526[[#This Row],[列5]]+テーブル141523242526[[#This Row],[列7]]/60)*$C$5,"")</f>
        <v>0</v>
      </c>
      <c r="L23" s="52" t="s">
        <v>5</v>
      </c>
      <c r="M23" s="57"/>
      <c r="N23" s="54"/>
      <c r="O23" s="75"/>
      <c r="P23" s="44"/>
    </row>
    <row r="24" spans="1:16" ht="22.5" customHeight="1" x14ac:dyDescent="0.15">
      <c r="A24" s="22"/>
      <c r="B24" s="55" t="str">
        <f>IF(テーブル141523242526[[#This Row],[列1]]="",
    "",
    TEXT(テーブル141523242526[[#This Row],[列1]],"(aaa)"))</f>
        <v/>
      </c>
      <c r="C24" s="17" t="s">
        <v>22</v>
      </c>
      <c r="D24" s="95" t="s">
        <v>23</v>
      </c>
      <c r="E24" s="18" t="s">
        <v>22</v>
      </c>
      <c r="F24" s="143" t="s">
        <v>36</v>
      </c>
      <c r="G2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48" t="s">
        <v>24</v>
      </c>
      <c r="I2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50" t="s">
        <v>25</v>
      </c>
      <c r="K24" s="51">
        <f>IFERROR((テーブル141523242526[[#This Row],[列5]]+テーブル141523242526[[#This Row],[列7]]/60)*$C$5,"")</f>
        <v>0</v>
      </c>
      <c r="L24" s="52" t="s">
        <v>5</v>
      </c>
      <c r="M24" s="53"/>
      <c r="N24" s="54"/>
      <c r="O24" s="75"/>
      <c r="P24" s="44"/>
    </row>
    <row r="25" spans="1:16" ht="22.5" customHeight="1" x14ac:dyDescent="0.15">
      <c r="A25" s="22"/>
      <c r="B25" s="55" t="str">
        <f>IF(テーブル141523242526[[#This Row],[列1]]="",
    "",
    TEXT(テーブル141523242526[[#This Row],[列1]],"(aaa)"))</f>
        <v/>
      </c>
      <c r="C25" s="17" t="s">
        <v>22</v>
      </c>
      <c r="D25" s="95" t="s">
        <v>23</v>
      </c>
      <c r="E25" s="18" t="s">
        <v>22</v>
      </c>
      <c r="F25" s="143" t="s">
        <v>36</v>
      </c>
      <c r="G2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48" t="s">
        <v>24</v>
      </c>
      <c r="I2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50" t="s">
        <v>25</v>
      </c>
      <c r="K25" s="51">
        <f>IFERROR((テーブル141523242526[[#This Row],[列5]]+テーブル141523242526[[#This Row],[列7]]/60)*$C$5,"")</f>
        <v>0</v>
      </c>
      <c r="L25" s="52" t="s">
        <v>5</v>
      </c>
      <c r="M25" s="57"/>
      <c r="N25" s="54"/>
      <c r="O25" s="75"/>
      <c r="P25" s="44"/>
    </row>
    <row r="26" spans="1:16" ht="22.5" customHeight="1" x14ac:dyDescent="0.15">
      <c r="A26" s="22"/>
      <c r="B26" s="55" t="str">
        <f>IF(テーブル141523242526[[#This Row],[列1]]="",
    "",
    TEXT(テーブル141523242526[[#This Row],[列1]],"(aaa)"))</f>
        <v/>
      </c>
      <c r="C26" s="17" t="s">
        <v>22</v>
      </c>
      <c r="D26" s="95" t="s">
        <v>23</v>
      </c>
      <c r="E26" s="18" t="s">
        <v>22</v>
      </c>
      <c r="F26" s="143" t="s">
        <v>36</v>
      </c>
      <c r="G2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48" t="s">
        <v>24</v>
      </c>
      <c r="I2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50" t="s">
        <v>25</v>
      </c>
      <c r="K26" s="51">
        <f>IFERROR((テーブル141523242526[[#This Row],[列5]]+テーブル141523242526[[#This Row],[列7]]/60)*$C$5,"")</f>
        <v>0</v>
      </c>
      <c r="L26" s="52" t="s">
        <v>5</v>
      </c>
      <c r="M26" s="57"/>
      <c r="N26" s="54"/>
      <c r="O26" s="75"/>
      <c r="P26" s="44"/>
    </row>
    <row r="27" spans="1:16" ht="22.5" customHeight="1" x14ac:dyDescent="0.15">
      <c r="A27" s="22"/>
      <c r="B27" s="55" t="str">
        <f>IF(テーブル141523242526[[#This Row],[列1]]="",
    "",
    TEXT(テーブル141523242526[[#This Row],[列1]],"(aaa)"))</f>
        <v/>
      </c>
      <c r="C27" s="17" t="s">
        <v>22</v>
      </c>
      <c r="D27" s="95" t="s">
        <v>23</v>
      </c>
      <c r="E27" s="18" t="s">
        <v>22</v>
      </c>
      <c r="F27" s="143" t="s">
        <v>36</v>
      </c>
      <c r="G2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48" t="s">
        <v>24</v>
      </c>
      <c r="I2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50" t="s">
        <v>25</v>
      </c>
      <c r="K27" s="51">
        <f>IFERROR((テーブル141523242526[[#This Row],[列5]]+テーブル141523242526[[#This Row],[列7]]/60)*$C$5,"")</f>
        <v>0</v>
      </c>
      <c r="L27" s="52" t="s">
        <v>5</v>
      </c>
      <c r="M27" s="57"/>
      <c r="N27" s="54"/>
      <c r="O27" s="75"/>
      <c r="P27" s="44"/>
    </row>
    <row r="28" spans="1:16" ht="22.5" customHeight="1" x14ac:dyDescent="0.15">
      <c r="A28" s="22"/>
      <c r="B28" s="55" t="str">
        <f>IF(テーブル141523242526[[#This Row],[列1]]="",
    "",
    TEXT(テーブル141523242526[[#This Row],[列1]],"(aaa)"))</f>
        <v/>
      </c>
      <c r="C28" s="17" t="s">
        <v>22</v>
      </c>
      <c r="D28" s="95" t="s">
        <v>23</v>
      </c>
      <c r="E28" s="18" t="s">
        <v>22</v>
      </c>
      <c r="F28" s="143" t="s">
        <v>36</v>
      </c>
      <c r="G2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48" t="s">
        <v>24</v>
      </c>
      <c r="I2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50" t="s">
        <v>25</v>
      </c>
      <c r="K28" s="51">
        <f>IFERROR((テーブル141523242526[[#This Row],[列5]]+テーブル141523242526[[#This Row],[列7]]/60)*$C$5,"")</f>
        <v>0</v>
      </c>
      <c r="L28" s="52" t="s">
        <v>5</v>
      </c>
      <c r="M28" s="57"/>
      <c r="N28" s="54"/>
      <c r="O28" s="75"/>
      <c r="P28" s="44"/>
    </row>
    <row r="29" spans="1:16" ht="22.5" customHeight="1" x14ac:dyDescent="0.15">
      <c r="A29" s="22"/>
      <c r="B29" s="55" t="str">
        <f>IF(テーブル141523242526[[#This Row],[列1]]="",
    "",
    TEXT(テーブル141523242526[[#This Row],[列1]],"(aaa)"))</f>
        <v/>
      </c>
      <c r="C29" s="17" t="s">
        <v>22</v>
      </c>
      <c r="D29" s="95" t="s">
        <v>23</v>
      </c>
      <c r="E29" s="18" t="s">
        <v>22</v>
      </c>
      <c r="F29" s="143" t="s">
        <v>36</v>
      </c>
      <c r="G2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48" t="s">
        <v>24</v>
      </c>
      <c r="I2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50" t="s">
        <v>25</v>
      </c>
      <c r="K29" s="51">
        <f>IFERROR((テーブル141523242526[[#This Row],[列5]]+テーブル141523242526[[#This Row],[列7]]/60)*$C$5,"")</f>
        <v>0</v>
      </c>
      <c r="L29" s="52" t="s">
        <v>5</v>
      </c>
      <c r="M29" s="57"/>
      <c r="N29" s="54"/>
      <c r="O29" s="75"/>
      <c r="P29" s="44"/>
    </row>
    <row r="30" spans="1:16" ht="22.5" customHeight="1" thickBot="1" x14ac:dyDescent="0.2">
      <c r="A30" s="23"/>
      <c r="B30" s="58" t="str">
        <f>IF(テーブル141523242526[[#This Row],[列1]]="",
    "",
    TEXT(テーブル141523242526[[#This Row],[列1]],"(aaa)"))</f>
        <v/>
      </c>
      <c r="C30" s="19" t="s">
        <v>22</v>
      </c>
      <c r="D30" s="59" t="s">
        <v>23</v>
      </c>
      <c r="E30" s="144" t="s">
        <v>22</v>
      </c>
      <c r="F30" s="20" t="s">
        <v>36</v>
      </c>
      <c r="G30" s="60">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61" t="s">
        <v>24</v>
      </c>
      <c r="I30" s="62"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63" t="s">
        <v>25</v>
      </c>
      <c r="K30" s="64">
        <f>IFERROR((テーブル141523242526[[#This Row],[列5]]+テーブル141523242526[[#This Row],[列7]]/60)*$C$5,"")</f>
        <v>0</v>
      </c>
      <c r="L30" s="65" t="s">
        <v>5</v>
      </c>
      <c r="M30" s="66"/>
      <c r="N30" s="67"/>
      <c r="O30" s="75"/>
      <c r="P30" s="44"/>
    </row>
    <row r="31" spans="1:16" ht="22.5" customHeight="1" thickBot="1" x14ac:dyDescent="0.2">
      <c r="A31" s="184" t="s">
        <v>30</v>
      </c>
      <c r="B31" s="185"/>
      <c r="C31" s="186"/>
      <c r="D31" s="187"/>
      <c r="E31" s="188"/>
      <c r="F31" s="93"/>
      <c r="G31" s="189">
        <f>SUM(テーブル141523242526[[#All],[列5]])+SUM(テーブル141523242526[[#All],[列7]])/60</f>
        <v>0</v>
      </c>
      <c r="H31" s="190"/>
      <c r="I31" s="191" t="s">
        <v>26</v>
      </c>
      <c r="J31" s="192"/>
      <c r="K31" s="68">
        <f>SUM(テーブル141523242526[[#All],[列9]])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B4" sqref="B4:F4"/>
    </sheetView>
  </sheetViews>
  <sheetFormatPr defaultRowHeight="20.100000000000001" customHeight="1" x14ac:dyDescent="0.15"/>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x14ac:dyDescent="0.15">
      <c r="A1" s="98" t="s">
        <v>31</v>
      </c>
    </row>
    <row r="2" spans="1:11" ht="30" customHeight="1" x14ac:dyDescent="0.15">
      <c r="A2" s="167" t="s">
        <v>29</v>
      </c>
      <c r="B2" s="167"/>
      <c r="C2" s="167"/>
      <c r="D2" s="167"/>
      <c r="E2" s="167"/>
      <c r="F2" s="167"/>
    </row>
    <row r="3" spans="1:11" ht="22.5" customHeight="1" thickBot="1" x14ac:dyDescent="0.2">
      <c r="A3" s="168" t="s">
        <v>9</v>
      </c>
      <c r="B3" s="168"/>
      <c r="C3" s="168"/>
      <c r="D3" s="168"/>
      <c r="E3" s="168"/>
      <c r="F3" s="168"/>
      <c r="G3" s="101"/>
      <c r="H3" s="101"/>
      <c r="I3" s="101"/>
      <c r="J3" s="101"/>
      <c r="K3" s="101"/>
    </row>
    <row r="4" spans="1:11" ht="22.5" customHeight="1" thickBot="1" x14ac:dyDescent="0.2">
      <c r="A4" s="140" t="s">
        <v>39</v>
      </c>
      <c r="B4" s="169" t="s">
        <v>40</v>
      </c>
      <c r="C4" s="170"/>
      <c r="D4" s="170"/>
      <c r="E4" s="170"/>
      <c r="F4" s="171"/>
      <c r="G4" s="101"/>
      <c r="H4" s="101"/>
      <c r="I4" s="101"/>
      <c r="J4" s="101"/>
      <c r="K4" s="101"/>
    </row>
    <row r="5" spans="1:11" ht="45" customHeight="1" thickBot="1" x14ac:dyDescent="0.2">
      <c r="A5" s="97" t="s">
        <v>50</v>
      </c>
      <c r="B5" s="172"/>
      <c r="C5" s="173"/>
      <c r="D5" s="173"/>
      <c r="E5" s="173"/>
      <c r="F5" s="174"/>
      <c r="G5" s="101"/>
    </row>
    <row r="6" spans="1:11" s="104" customFormat="1" ht="45" customHeight="1" thickBot="1" x14ac:dyDescent="0.2">
      <c r="A6" s="96" t="s">
        <v>10</v>
      </c>
      <c r="B6" s="96" t="s">
        <v>48</v>
      </c>
      <c r="C6" s="96" t="s">
        <v>47</v>
      </c>
      <c r="D6" s="96" t="s">
        <v>49</v>
      </c>
      <c r="E6" s="96" t="s">
        <v>11</v>
      </c>
      <c r="F6" s="96" t="s">
        <v>46</v>
      </c>
      <c r="G6" s="103"/>
    </row>
    <row r="7" spans="1:11" s="108" customFormat="1" ht="30" customHeight="1" thickBot="1" x14ac:dyDescent="0.2">
      <c r="A7" s="105" t="str">
        <f ca="1">①年月支払分!A2</f>
        <v>①年月支払分</v>
      </c>
      <c r="B7" s="153"/>
      <c r="C7" s="105">
        <f>LOOKUP(MIN(テーブル1643[総支給額
（円、A）]),テーブル1544[円以上],テーブル1544[円])</f>
        <v>0</v>
      </c>
      <c r="D7" s="135">
        <f>①年月支払分!G31</f>
        <v>0</v>
      </c>
      <c r="E7" s="106">
        <f>テーブル1643[[#This Row],[人件費単価
（円、B）]]*テーブル1643[[#This Row],[従事時間
(時間、C） ]]</f>
        <v>0</v>
      </c>
      <c r="F7" s="106">
        <f>IF(テーブル1643[[#This Row],[総支給額
（円、A）]]&lt;=テーブル1643[[#This Row],[算定額
(D)=(B)X(C)]],テーブル1643[[#This Row],[総支給額
（円、A）]],テーブル1643[[#This Row],[算定額
(D)=(B)X(C)]])</f>
        <v>0</v>
      </c>
      <c r="G7" s="107"/>
    </row>
    <row r="8" spans="1:11" s="108" customFormat="1" ht="30" customHeight="1" thickBot="1" x14ac:dyDescent="0.2">
      <c r="A8" s="105" t="str">
        <f ca="1">②年月支払分!A2</f>
        <v>②年月支払分</v>
      </c>
      <c r="B8" s="153"/>
      <c r="C8" s="105">
        <f>LOOKUP(MIN(テーブル1643[総支給額
（円、A）]),テーブル1544[円以上],テーブル1544[円])</f>
        <v>0</v>
      </c>
      <c r="D8" s="135">
        <f>②年月支払分!G31</f>
        <v>0</v>
      </c>
      <c r="E8" s="106">
        <f>テーブル1643[[#This Row],[人件費単価
（円、B）]]*テーブル1643[[#This Row],[従事時間
(時間、C） ]]</f>
        <v>0</v>
      </c>
      <c r="F8" s="106">
        <f>IF(テーブル1643[[#This Row],[総支給額
（円、A）]]&lt;=テーブル1643[[#This Row],[算定額
(D)=(B)X(C)]],テーブル1643[[#This Row],[総支給額
（円、A）]],テーブル1643[[#This Row],[算定額
(D)=(B)X(C)]])</f>
        <v>0</v>
      </c>
      <c r="G8" s="107"/>
    </row>
    <row r="9" spans="1:11" s="108" customFormat="1" ht="30" customHeight="1" thickBot="1" x14ac:dyDescent="0.2">
      <c r="A9" s="105" t="str">
        <f ca="1">③年月支払分!A2</f>
        <v>③年月支払分</v>
      </c>
      <c r="B9" s="154"/>
      <c r="C9" s="105">
        <f>LOOKUP(MIN(テーブル1643[総支給額
（円、A）]),テーブル1544[円以上],テーブル1544[円])</f>
        <v>0</v>
      </c>
      <c r="D9" s="135">
        <f>③年月支払分!G31</f>
        <v>0</v>
      </c>
      <c r="E9" s="106">
        <f>テーブル1643[[#This Row],[人件費単価
（円、B）]]*テーブル1643[[#This Row],[従事時間
(時間、C） ]]</f>
        <v>0</v>
      </c>
      <c r="F9" s="106">
        <f>IF(テーブル1643[[#This Row],[総支給額
（円、A）]]&lt;=テーブル1643[[#This Row],[算定額
(D)=(B)X(C)]],テーブル1643[[#This Row],[総支給額
（円、A）]],テーブル1643[[#This Row],[算定額
(D)=(B)X(C)]])</f>
        <v>0</v>
      </c>
      <c r="G9" s="107"/>
    </row>
    <row r="10" spans="1:11" s="108" customFormat="1" ht="30" customHeight="1" thickBot="1" x14ac:dyDescent="0.2">
      <c r="A10" s="105" t="str">
        <f ca="1">④年月支払分!A2</f>
        <v>④年月支払分</v>
      </c>
      <c r="B10" s="154"/>
      <c r="C10" s="105">
        <f>LOOKUP(MIN(テーブル1643[総支給額
（円、A）]),テーブル1544[円以上],テーブル1544[円])</f>
        <v>0</v>
      </c>
      <c r="D10" s="135">
        <f>④年月支払分!G31</f>
        <v>0</v>
      </c>
      <c r="E10" s="106">
        <f>テーブル1643[[#This Row],[人件費単価
（円、B）]]*テーブル1643[[#This Row],[従事時間
(時間、C） ]]</f>
        <v>0</v>
      </c>
      <c r="F10" s="106">
        <f>IF(テーブル1643[[#This Row],[総支給額
（円、A）]]&lt;=テーブル1643[[#This Row],[算定額
(D)=(B)X(C)]],テーブル1643[[#This Row],[総支給額
（円、A）]],テーブル1643[[#This Row],[算定額
(D)=(B)X(C)]])</f>
        <v>0</v>
      </c>
      <c r="G10" s="107"/>
    </row>
    <row r="11" spans="1:11" s="108" customFormat="1" ht="30" customHeight="1" thickBot="1" x14ac:dyDescent="0.2">
      <c r="A11" s="105" t="str">
        <f ca="1">⑤年月支払分!A2</f>
        <v>⑤年月支払分</v>
      </c>
      <c r="B11" s="154"/>
      <c r="C11" s="105">
        <f>LOOKUP(MIN(テーブル1643[総支給額
（円、A）]),テーブル1544[円以上],テーブル1544[円])</f>
        <v>0</v>
      </c>
      <c r="D11" s="135">
        <f>⑤年月支払分!G31</f>
        <v>0</v>
      </c>
      <c r="E11" s="106">
        <f>テーブル1643[[#This Row],[人件費単価
（円、B）]]*テーブル1643[[#This Row],[従事時間
(時間、C） ]]</f>
        <v>0</v>
      </c>
      <c r="F11" s="106">
        <f>IF(テーブル1643[[#This Row],[総支給額
（円、A）]]&lt;=テーブル1643[[#This Row],[算定額
(D)=(B)X(C)]],テーブル1643[[#This Row],[総支給額
（円、A）]],テーブル1643[[#This Row],[算定額
(D)=(B)X(C)]])</f>
        <v>0</v>
      </c>
      <c r="G11" s="107"/>
    </row>
    <row r="12" spans="1:11" s="108" customFormat="1" ht="30" customHeight="1" thickBot="1" x14ac:dyDescent="0.2">
      <c r="A12" s="105" t="str">
        <f ca="1">⑥年月支払分!A2</f>
        <v>⑥年月支払分</v>
      </c>
      <c r="B12" s="154"/>
      <c r="C12" s="105">
        <f>LOOKUP(MIN(テーブル1643[総支給額
（円、A）]),テーブル1544[円以上],テーブル1544[円])</f>
        <v>0</v>
      </c>
      <c r="D12" s="135">
        <f>⑥年月支払分!G31</f>
        <v>0</v>
      </c>
      <c r="E12" s="106">
        <f>テーブル1643[[#This Row],[人件費単価
（円、B）]]*テーブル1643[[#This Row],[従事時間
(時間、C） ]]</f>
        <v>0</v>
      </c>
      <c r="F12" s="106">
        <f>IF(テーブル1643[[#This Row],[総支給額
（円、A）]]&lt;=テーブル1643[[#This Row],[算定額
(D)=(B)X(C)]],テーブル1643[[#This Row],[総支給額
（円、A）]],テーブル1643[[#This Row],[算定額
(D)=(B)X(C)]])</f>
        <v>0</v>
      </c>
      <c r="G12" s="107"/>
    </row>
    <row r="13" spans="1:11" s="108" customFormat="1" ht="30" customHeight="1" thickBot="1" x14ac:dyDescent="0.2">
      <c r="A13" s="105" t="str">
        <f ca="1">⑦年月支払分!A2</f>
        <v>⑦年月支払分</v>
      </c>
      <c r="B13" s="154"/>
      <c r="C13" s="105">
        <f>LOOKUP(MIN(テーブル1643[総支給額
（円、A）]),テーブル1544[円以上],テーブル1544[円])</f>
        <v>0</v>
      </c>
      <c r="D13" s="135">
        <f>⑦年月支払分!G31</f>
        <v>0</v>
      </c>
      <c r="E13" s="106">
        <f>テーブル1643[[#This Row],[人件費単価
（円、B）]]*テーブル1643[[#This Row],[従事時間
(時間、C） ]]</f>
        <v>0</v>
      </c>
      <c r="F13" s="106">
        <f>IF(テーブル1643[[#This Row],[総支給額
（円、A）]]&lt;=テーブル1643[[#This Row],[算定額
(D)=(B)X(C)]],テーブル1643[[#This Row],[総支給額
（円、A）]],テーブル1643[[#This Row],[算定額
(D)=(B)X(C)]])</f>
        <v>0</v>
      </c>
      <c r="G13" s="107"/>
    </row>
    <row r="14" spans="1:11" s="108" customFormat="1" ht="30" customHeight="1" thickBot="1" x14ac:dyDescent="0.2">
      <c r="A14" s="105" t="str">
        <f ca="1">⑧年月支払分!A2</f>
        <v>⑧年月支払分</v>
      </c>
      <c r="B14" s="154"/>
      <c r="C14" s="105">
        <f>LOOKUP(MIN(テーブル1643[総支給額
（円、A）]),テーブル1544[円以上],テーブル1544[円])</f>
        <v>0</v>
      </c>
      <c r="D14" s="135">
        <f>⑧年月支払分!G31</f>
        <v>0</v>
      </c>
      <c r="E14" s="106">
        <f>テーブル1643[[#This Row],[人件費単価
（円、B）]]*テーブル1643[[#This Row],[従事時間
(時間、C） ]]</f>
        <v>0</v>
      </c>
      <c r="F14" s="106">
        <f>IF(テーブル1643[[#This Row],[総支給額
（円、A）]]&lt;=テーブル1643[[#This Row],[算定額
(D)=(B)X(C)]],テーブル1643[[#This Row],[総支給額
（円、A）]],テーブル1643[[#This Row],[算定額
(D)=(B)X(C)]])</f>
        <v>0</v>
      </c>
      <c r="G14" s="107"/>
    </row>
    <row r="15" spans="1:11" s="108" customFormat="1" ht="30" customHeight="1" thickBot="1" x14ac:dyDescent="0.2">
      <c r="A15" s="105" t="str">
        <f ca="1">⑨年月支払分!A2</f>
        <v>⑨年月支払分</v>
      </c>
      <c r="B15" s="154"/>
      <c r="C15" s="105">
        <f>LOOKUP(MIN(テーブル1643[総支給額
（円、A）]),テーブル1544[円以上],テーブル1544[円])</f>
        <v>0</v>
      </c>
      <c r="D15" s="135">
        <f>⑨年月支払分!G31</f>
        <v>0</v>
      </c>
      <c r="E15" s="106">
        <f>テーブル1643[[#This Row],[人件費単価
（円、B）]]*テーブル1643[[#This Row],[従事時間
(時間、C） ]]</f>
        <v>0</v>
      </c>
      <c r="F15" s="106">
        <f>IF(テーブル1643[[#This Row],[総支給額
（円、A）]]&lt;=テーブル1643[[#This Row],[算定額
(D)=(B)X(C)]],テーブル1643[[#This Row],[総支給額
（円、A）]],テーブル1643[[#This Row],[算定額
(D)=(B)X(C)]])</f>
        <v>0</v>
      </c>
      <c r="G15" s="107"/>
    </row>
    <row r="16" spans="1:11" s="108" customFormat="1" ht="30" customHeight="1" thickBot="1" x14ac:dyDescent="0.2">
      <c r="A16" s="105" t="str">
        <f ca="1">⑩年月支払分!A2</f>
        <v>⑩年月支払分</v>
      </c>
      <c r="B16" s="154"/>
      <c r="C16" s="105">
        <f>LOOKUP(MIN(テーブル1643[総支給額
（円、A）]),テーブル1544[円以上],テーブル1544[円])</f>
        <v>0</v>
      </c>
      <c r="D16" s="135">
        <f>⑩年月支払分!G31</f>
        <v>0</v>
      </c>
      <c r="E16" s="106">
        <f>テーブル1643[[#This Row],[人件費単価
（円、B）]]*テーブル1643[[#This Row],[従事時間
(時間、C） ]]</f>
        <v>0</v>
      </c>
      <c r="F16" s="106">
        <f>IF(テーブル1643[[#This Row],[総支給額
（円、A）]]&lt;=テーブル1643[[#This Row],[算定額
(D)=(B)X(C)]],テーブル1643[[#This Row],[総支給額
（円、A）]],テーブル1643[[#This Row],[算定額
(D)=(B)X(C)]])</f>
        <v>0</v>
      </c>
      <c r="G16" s="107"/>
    </row>
    <row r="17" spans="1:11" s="108" customFormat="1" ht="30" customHeight="1" thickBot="1" x14ac:dyDescent="0.2">
      <c r="A17" s="105" t="str">
        <f ca="1">⑪年月支払分!A2</f>
        <v>⑪年月支払分</v>
      </c>
      <c r="B17" s="154"/>
      <c r="C17" s="105">
        <f>LOOKUP(MIN(テーブル1643[総支給額
（円、A）]),テーブル1544[円以上],テーブル1544[円])</f>
        <v>0</v>
      </c>
      <c r="D17" s="135">
        <f>⑪年月支払分!G31</f>
        <v>0</v>
      </c>
      <c r="E17" s="106">
        <f>テーブル1643[[#This Row],[人件費単価
（円、B）]]*テーブル1643[[#This Row],[従事時間
(時間、C） ]]</f>
        <v>0</v>
      </c>
      <c r="F17" s="106">
        <f>IF(テーブル1643[[#This Row],[総支給額
（円、A）]]&lt;=テーブル1643[[#This Row],[算定額
(D)=(B)X(C)]],テーブル1643[[#This Row],[総支給額
（円、A）]],テーブル1643[[#This Row],[算定額
(D)=(B)X(C)]])</f>
        <v>0</v>
      </c>
      <c r="G17" s="107"/>
    </row>
    <row r="18" spans="1:11" s="108" customFormat="1" ht="30" customHeight="1" thickBot="1" x14ac:dyDescent="0.2">
      <c r="A18" s="105" t="str">
        <f ca="1">⑫年月支払分!A2</f>
        <v>⑫年月支払分</v>
      </c>
      <c r="B18" s="154"/>
      <c r="C18" s="102">
        <f>LOOKUP(MIN(テーブル1643[総支給額
（円、A）]),テーブル1544[円以上],テーブル1544[円])</f>
        <v>0</v>
      </c>
      <c r="D18" s="135">
        <f>⑫年月支払分!G31</f>
        <v>0</v>
      </c>
      <c r="E18" s="109">
        <f>テーブル1643[[#This Row],[人件費単価
（円、B）]]*テーブル1643[[#This Row],[従事時間
(時間、C） ]]</f>
        <v>0</v>
      </c>
      <c r="F18" s="109">
        <f>IF(テーブル1643[[#This Row],[総支給額
（円、A）]]&lt;=テーブル1643[[#This Row],[算定額
(D)=(B)X(C)]],テーブル1643[[#This Row],[総支給額
（円、A）]],テーブル1643[[#This Row],[算定額
(D)=(B)X(C)]])</f>
        <v>0</v>
      </c>
      <c r="G18" s="107"/>
    </row>
    <row r="19" spans="1:11" s="108" customFormat="1" ht="30" customHeight="1" thickBot="1" x14ac:dyDescent="0.2">
      <c r="A19" s="102" t="str">
        <f ca="1">⑬年月支払分!A2</f>
        <v>⑬年月支払分</v>
      </c>
      <c r="B19" s="154"/>
      <c r="C19" s="102">
        <f>LOOKUP(MIN(テーブル1643[総支給額
（円、A）]),テーブル1544[円以上],テーブル1544[円])</f>
        <v>0</v>
      </c>
      <c r="D19" s="135">
        <f>⑬年月支払分!G31</f>
        <v>0</v>
      </c>
      <c r="E19" s="109">
        <f>テーブル1643[[#This Row],[人件費単価
（円、B）]]*テーブル1643[[#This Row],[従事時間
(時間、C） ]]</f>
        <v>0</v>
      </c>
      <c r="F19" s="109">
        <f>IF(テーブル1643[[#This Row],[総支給額
（円、A）]]&lt;=テーブル1643[[#This Row],[算定額
(D)=(B)X(C)]],テーブル1643[[#This Row],[総支給額
（円、A）]],テーブル1643[[#This Row],[算定額
(D)=(B)X(C)]])</f>
        <v>0</v>
      </c>
      <c r="G19" s="107"/>
    </row>
    <row r="20" spans="1:11" s="108" customFormat="1" ht="30" customHeight="1" thickBot="1" x14ac:dyDescent="0.2">
      <c r="A20" s="102" t="str">
        <f ca="1">⑭年月支払分!A2</f>
        <v>⑭年月支払分</v>
      </c>
      <c r="B20" s="154"/>
      <c r="C20" s="102">
        <f>LOOKUP(MIN(テーブル1643[総支給額
（円、A）]),テーブル1544[円以上],テーブル1544[円])</f>
        <v>0</v>
      </c>
      <c r="D20" s="135">
        <f>⑭年月支払分!G31</f>
        <v>0</v>
      </c>
      <c r="E20" s="109">
        <f>テーブル1643[[#This Row],[人件費単価
（円、B）]]*テーブル1643[[#This Row],[従事時間
(時間、C） ]]</f>
        <v>0</v>
      </c>
      <c r="F20" s="109">
        <f>IF(テーブル1643[[#This Row],[総支給額
（円、A）]]&lt;=テーブル1643[[#This Row],[算定額
(D)=(B)X(C)]],テーブル1643[[#This Row],[総支給額
（円、A）]],テーブル1643[[#This Row],[算定額
(D)=(B)X(C)]])</f>
        <v>0</v>
      </c>
      <c r="G20" s="107"/>
    </row>
    <row r="21" spans="1:11" s="108" customFormat="1" ht="30" customHeight="1" thickBot="1" x14ac:dyDescent="0.2">
      <c r="A21" s="102" t="str">
        <f ca="1">⑮年月支払分!A2</f>
        <v>⑮年月支払分</v>
      </c>
      <c r="B21" s="154"/>
      <c r="C21" s="102">
        <f>LOOKUP(MIN(テーブル1643[総支給額
（円、A）]),テーブル1544[円以上],テーブル1544[円])</f>
        <v>0</v>
      </c>
      <c r="D21" s="135">
        <f>⑮年月支払分!G31</f>
        <v>0</v>
      </c>
      <c r="E21" s="109">
        <f>テーブル1643[[#This Row],[人件費単価
（円、B）]]*テーブル1643[[#This Row],[従事時間
(時間、C） ]]</f>
        <v>0</v>
      </c>
      <c r="F21" s="109">
        <f>IF(テーブル1643[[#This Row],[総支給額
（円、A）]]&lt;=テーブル1643[[#This Row],[算定額
(D)=(B)X(C)]],テーブル1643[[#This Row],[総支給額
（円、A）]],テーブル1643[[#This Row],[算定額
(D)=(B)X(C)]])</f>
        <v>0</v>
      </c>
      <c r="G21" s="107"/>
    </row>
    <row r="22" spans="1:11" s="108" customFormat="1" ht="30" customHeight="1" thickBot="1" x14ac:dyDescent="0.2">
      <c r="A22" s="102" t="str">
        <f ca="1">⑯年月支払分!A2</f>
        <v>⑯年月支払分</v>
      </c>
      <c r="B22" s="154"/>
      <c r="C22" s="102">
        <f>LOOKUP(MIN(テーブル1643[総支給額
（円、A）]),テーブル1544[円以上],テーブル1544[円])</f>
        <v>0</v>
      </c>
      <c r="D22" s="135">
        <f>⑯年月支払分!G31</f>
        <v>0</v>
      </c>
      <c r="E22" s="109">
        <f>テーブル1643[[#This Row],[人件費単価
（円、B）]]*テーブル1643[[#This Row],[従事時間
(時間、C） ]]</f>
        <v>0</v>
      </c>
      <c r="F22" s="109">
        <f>IF(テーブル1643[[#This Row],[総支給額
（円、A）]]&lt;=テーブル1643[[#This Row],[算定額
(D)=(B)X(C)]],テーブル1643[[#This Row],[総支給額
（円、A）]],テーブル1643[[#This Row],[算定額
(D)=(B)X(C)]])</f>
        <v>0</v>
      </c>
      <c r="G22" s="107"/>
    </row>
    <row r="23" spans="1:11" s="108" customFormat="1" ht="30" customHeight="1" thickBot="1" x14ac:dyDescent="0.2">
      <c r="A23" s="102" t="str">
        <f ca="1">⑰年月支払分!A2</f>
        <v>⑰年月支払分</v>
      </c>
      <c r="B23" s="154"/>
      <c r="C23" s="102">
        <f>LOOKUP(MIN(テーブル1643[総支給額
（円、A）]),テーブル1544[円以上],テーブル1544[円])</f>
        <v>0</v>
      </c>
      <c r="D23" s="135">
        <f>⑰年月支払分!G31</f>
        <v>0</v>
      </c>
      <c r="E23" s="109">
        <f>テーブル1643[[#This Row],[人件費単価
（円、B）]]*テーブル1643[[#This Row],[従事時間
(時間、C） ]]</f>
        <v>0</v>
      </c>
      <c r="F23" s="109">
        <f>IF(テーブル1643[[#This Row],[総支給額
（円、A）]]&lt;=テーブル1643[[#This Row],[算定額
(D)=(B)X(C)]],テーブル1643[[#This Row],[総支給額
（円、A）]],テーブル1643[[#This Row],[算定額
(D)=(B)X(C)]])</f>
        <v>0</v>
      </c>
      <c r="G23" s="107"/>
    </row>
    <row r="24" spans="1:11" s="108" customFormat="1" ht="30" customHeight="1" thickBot="1" x14ac:dyDescent="0.2">
      <c r="A24" s="102" t="str">
        <f ca="1">⑱年月支払分!A2</f>
        <v>⑱年月支払分</v>
      </c>
      <c r="B24" s="154"/>
      <c r="C24" s="102">
        <f>LOOKUP(MIN(テーブル1643[総支給額
（円、A）]),テーブル1544[円以上],テーブル1544[円])</f>
        <v>0</v>
      </c>
      <c r="D24" s="135">
        <f>⑱年月支払分!G31</f>
        <v>0</v>
      </c>
      <c r="E24" s="109">
        <f>テーブル1643[[#This Row],[人件費単価
（円、B）]]*テーブル1643[[#This Row],[従事時間
(時間、C） ]]</f>
        <v>0</v>
      </c>
      <c r="F24" s="109">
        <f>IF(テーブル1643[[#This Row],[総支給額
（円、A）]]&lt;=テーブル1643[[#This Row],[算定額
(D)=(B)X(C)]],テーブル1643[[#This Row],[総支給額
（円、A）]],テーブル1643[[#This Row],[算定額
(D)=(B)X(C)]])</f>
        <v>0</v>
      </c>
      <c r="G24" s="107"/>
    </row>
    <row r="25" spans="1:11" s="108" customFormat="1" ht="30" customHeight="1" thickBot="1" x14ac:dyDescent="0.2">
      <c r="A25" s="102" t="str">
        <f ca="1">⑲年月支払分!A2</f>
        <v>⑲年月支払分</v>
      </c>
      <c r="B25" s="154"/>
      <c r="C25" s="102">
        <f>LOOKUP(MIN(テーブル1643[総支給額
（円、A）]),テーブル1544[円以上],テーブル1544[円])</f>
        <v>0</v>
      </c>
      <c r="D25" s="135">
        <f>⑲年月支払分!G31</f>
        <v>0</v>
      </c>
      <c r="E25" s="109">
        <f>テーブル1643[[#This Row],[人件費単価
（円、B）]]*テーブル1643[[#This Row],[従事時間
(時間、C） ]]</f>
        <v>0</v>
      </c>
      <c r="F25" s="109">
        <f>IF(テーブル1643[[#This Row],[総支給額
（円、A）]]&lt;=テーブル1643[[#This Row],[算定額
(D)=(B)X(C)]],テーブル1643[[#This Row],[総支給額
（円、A）]],テーブル1643[[#This Row],[算定額
(D)=(B)X(C)]])</f>
        <v>0</v>
      </c>
      <c r="G25" s="107"/>
    </row>
    <row r="26" spans="1:11" s="108" customFormat="1" ht="30" customHeight="1" thickBot="1" x14ac:dyDescent="0.2">
      <c r="A26" s="105" t="str">
        <f ca="1">⑳年月支払分!A2</f>
        <v>⑳年月支払分</v>
      </c>
      <c r="B26" s="154"/>
      <c r="C26" s="105">
        <f>LOOKUP(MIN(テーブル1643[総支給額
（円、A）]),テーブル1544[円以上],テーブル1544[円])</f>
        <v>0</v>
      </c>
      <c r="D26" s="135">
        <f>⑳年月支払分!G31</f>
        <v>0</v>
      </c>
      <c r="E26" s="106">
        <f>テーブル1643[[#This Row],[人件費単価
（円、B）]]*テーブル1643[[#This Row],[従事時間
(時間、C） ]]</f>
        <v>0</v>
      </c>
      <c r="F26" s="106">
        <f>IF(テーブル1643[[#This Row],[総支給額
（円、A）]]&lt;=テーブル1643[[#This Row],[算定額
(D)=(B)X(C)]],テーブル1643[[#This Row],[総支給額
（円、A）]],テーブル1643[[#This Row],[算定額
(D)=(B)X(C)]])</f>
        <v>0</v>
      </c>
      <c r="G26" s="107"/>
    </row>
    <row r="27" spans="1:11" ht="45" customHeight="1" x14ac:dyDescent="0.15">
      <c r="A27" s="110" t="s">
        <v>45</v>
      </c>
      <c r="B27" s="111"/>
      <c r="C27" s="112"/>
      <c r="D27" s="136">
        <f>SUBTOTAL(109,テーブル1643[従事時間
(時間、C） ])</f>
        <v>0</v>
      </c>
      <c r="E27" s="113">
        <f>SUBTOTAL(109,テーブル1643[算定額
(D)=(B)X(C)])</f>
        <v>0</v>
      </c>
      <c r="F27" s="113">
        <f>SUBTOTAL(109,テーブル1643[助成対象経費（円）
(A)を上限とする])</f>
        <v>0</v>
      </c>
      <c r="G27" s="101"/>
    </row>
    <row r="28" spans="1:11" ht="23.1" customHeight="1" x14ac:dyDescent="0.15">
      <c r="A28" s="114"/>
      <c r="B28" s="114"/>
      <c r="C28" s="114"/>
      <c r="D28" s="114"/>
      <c r="E28" s="114"/>
      <c r="F28" s="114"/>
      <c r="G28" s="101"/>
      <c r="H28" s="175" t="s">
        <v>12</v>
      </c>
      <c r="I28" s="176"/>
      <c r="J28" s="177"/>
      <c r="K28" s="115" t="s">
        <v>42</v>
      </c>
    </row>
    <row r="29" spans="1:11" ht="23.1" customHeight="1" x14ac:dyDescent="0.15">
      <c r="G29" s="101"/>
      <c r="H29" s="127" t="s">
        <v>13</v>
      </c>
      <c r="I29" s="134" t="s">
        <v>44</v>
      </c>
      <c r="J29" s="128" t="s">
        <v>14</v>
      </c>
      <c r="K29" s="129" t="s">
        <v>43</v>
      </c>
    </row>
    <row r="30" spans="1:11" ht="20.100000000000001" customHeight="1" x14ac:dyDescent="0.15">
      <c r="G30" s="101"/>
      <c r="H30" s="122">
        <v>0</v>
      </c>
      <c r="I30" s="117"/>
      <c r="J30" s="118">
        <v>0</v>
      </c>
      <c r="K30" s="116">
        <v>0</v>
      </c>
    </row>
    <row r="31" spans="1:11" ht="20.100000000000001" customHeight="1" x14ac:dyDescent="0.15">
      <c r="G31" s="101"/>
      <c r="H31" s="123">
        <v>1</v>
      </c>
      <c r="I31" s="119" t="s">
        <v>15</v>
      </c>
      <c r="J31" s="120">
        <v>130000</v>
      </c>
      <c r="K31" s="125">
        <v>990</v>
      </c>
    </row>
    <row r="32" spans="1:11" ht="20.100000000000001" customHeight="1" x14ac:dyDescent="0.15">
      <c r="H32" s="123">
        <v>130000</v>
      </c>
      <c r="I32" s="119" t="s">
        <v>15</v>
      </c>
      <c r="J32" s="120">
        <v>138000</v>
      </c>
      <c r="K32" s="125">
        <v>1050</v>
      </c>
    </row>
    <row r="33" spans="8:11" ht="20.100000000000001" customHeight="1" x14ac:dyDescent="0.15">
      <c r="H33" s="123">
        <v>138000</v>
      </c>
      <c r="I33" s="119" t="s">
        <v>15</v>
      </c>
      <c r="J33" s="120">
        <v>146000</v>
      </c>
      <c r="K33" s="125">
        <v>1110</v>
      </c>
    </row>
    <row r="34" spans="8:11" ht="20.100000000000001" customHeight="1" x14ac:dyDescent="0.15">
      <c r="H34" s="123">
        <v>146000</v>
      </c>
      <c r="I34" s="119" t="s">
        <v>15</v>
      </c>
      <c r="J34" s="120">
        <v>155000</v>
      </c>
      <c r="K34" s="125">
        <v>1180</v>
      </c>
    </row>
    <row r="35" spans="8:11" ht="20.100000000000001" customHeight="1" x14ac:dyDescent="0.15">
      <c r="H35" s="123">
        <v>155000</v>
      </c>
      <c r="I35" s="119" t="s">
        <v>15</v>
      </c>
      <c r="J35" s="120">
        <v>165000</v>
      </c>
      <c r="K35" s="125">
        <v>1260</v>
      </c>
    </row>
    <row r="36" spans="8:11" ht="20.100000000000001" customHeight="1" x14ac:dyDescent="0.15">
      <c r="H36" s="123">
        <v>165000</v>
      </c>
      <c r="I36" s="119" t="s">
        <v>15</v>
      </c>
      <c r="J36" s="120">
        <v>175000</v>
      </c>
      <c r="K36" s="125">
        <v>1340</v>
      </c>
    </row>
    <row r="37" spans="8:11" ht="20.100000000000001" customHeight="1" x14ac:dyDescent="0.15">
      <c r="H37" s="123">
        <v>175000</v>
      </c>
      <c r="I37" s="119" t="s">
        <v>15</v>
      </c>
      <c r="J37" s="120">
        <v>185000</v>
      </c>
      <c r="K37" s="125">
        <v>1410</v>
      </c>
    </row>
    <row r="38" spans="8:11" ht="20.100000000000001" customHeight="1" x14ac:dyDescent="0.15">
      <c r="H38" s="123">
        <v>185000</v>
      </c>
      <c r="I38" s="119" t="s">
        <v>15</v>
      </c>
      <c r="J38" s="120">
        <v>195000</v>
      </c>
      <c r="K38" s="125">
        <v>1490</v>
      </c>
    </row>
    <row r="39" spans="8:11" ht="20.100000000000001" customHeight="1" x14ac:dyDescent="0.15">
      <c r="H39" s="123">
        <v>195000</v>
      </c>
      <c r="I39" s="119" t="s">
        <v>15</v>
      </c>
      <c r="J39" s="120">
        <v>210000</v>
      </c>
      <c r="K39" s="125">
        <v>1570</v>
      </c>
    </row>
    <row r="40" spans="8:11" ht="20.100000000000001" customHeight="1" x14ac:dyDescent="0.15">
      <c r="H40" s="123">
        <v>210000</v>
      </c>
      <c r="I40" s="119" t="s">
        <v>15</v>
      </c>
      <c r="J40" s="120">
        <v>230000</v>
      </c>
      <c r="K40" s="125">
        <v>1730</v>
      </c>
    </row>
    <row r="41" spans="8:11" ht="20.100000000000001" customHeight="1" x14ac:dyDescent="0.15">
      <c r="H41" s="123">
        <v>230000</v>
      </c>
      <c r="I41" s="119" t="s">
        <v>15</v>
      </c>
      <c r="J41" s="120">
        <v>250000</v>
      </c>
      <c r="K41" s="125">
        <v>1890</v>
      </c>
    </row>
    <row r="42" spans="8:11" ht="20.100000000000001" customHeight="1" x14ac:dyDescent="0.15">
      <c r="H42" s="123">
        <v>250000</v>
      </c>
      <c r="I42" s="119" t="s">
        <v>15</v>
      </c>
      <c r="J42" s="120">
        <v>270000</v>
      </c>
      <c r="K42" s="125">
        <v>2040</v>
      </c>
    </row>
    <row r="43" spans="8:11" ht="20.100000000000001" customHeight="1" x14ac:dyDescent="0.15">
      <c r="H43" s="123">
        <v>270000</v>
      </c>
      <c r="I43" s="119" t="s">
        <v>15</v>
      </c>
      <c r="J43" s="120">
        <v>290000</v>
      </c>
      <c r="K43" s="125">
        <v>2200</v>
      </c>
    </row>
    <row r="44" spans="8:11" ht="20.100000000000001" customHeight="1" x14ac:dyDescent="0.15">
      <c r="H44" s="123">
        <v>290000</v>
      </c>
      <c r="I44" s="119" t="s">
        <v>15</v>
      </c>
      <c r="J44" s="120">
        <v>310000</v>
      </c>
      <c r="K44" s="125">
        <v>2360</v>
      </c>
    </row>
    <row r="45" spans="8:11" ht="20.100000000000001" customHeight="1" x14ac:dyDescent="0.15">
      <c r="H45" s="123">
        <v>310000</v>
      </c>
      <c r="I45" s="119" t="s">
        <v>15</v>
      </c>
      <c r="J45" s="120">
        <v>330000</v>
      </c>
      <c r="K45" s="125">
        <v>2520</v>
      </c>
    </row>
    <row r="46" spans="8:11" ht="20.100000000000001" customHeight="1" x14ac:dyDescent="0.15">
      <c r="H46" s="123">
        <v>330000</v>
      </c>
      <c r="I46" s="119" t="s">
        <v>15</v>
      </c>
      <c r="J46" s="120">
        <v>350000</v>
      </c>
      <c r="K46" s="125">
        <v>2680</v>
      </c>
    </row>
    <row r="47" spans="8:11" ht="20.100000000000001" customHeight="1" x14ac:dyDescent="0.15">
      <c r="H47" s="123">
        <v>350000</v>
      </c>
      <c r="I47" s="119" t="s">
        <v>15</v>
      </c>
      <c r="J47" s="120">
        <v>370000</v>
      </c>
      <c r="K47" s="125">
        <v>2830</v>
      </c>
    </row>
    <row r="48" spans="8:11" ht="20.100000000000001" customHeight="1" x14ac:dyDescent="0.15">
      <c r="H48" s="123">
        <v>370000</v>
      </c>
      <c r="I48" s="119" t="s">
        <v>15</v>
      </c>
      <c r="J48" s="120">
        <v>395000</v>
      </c>
      <c r="K48" s="125">
        <v>2990</v>
      </c>
    </row>
    <row r="49" spans="8:11" ht="20.100000000000001" customHeight="1" x14ac:dyDescent="0.15">
      <c r="H49" s="123">
        <v>395000</v>
      </c>
      <c r="I49" s="119" t="s">
        <v>15</v>
      </c>
      <c r="J49" s="120">
        <v>425000</v>
      </c>
      <c r="K49" s="125">
        <v>3230</v>
      </c>
    </row>
    <row r="50" spans="8:11" ht="20.100000000000001" customHeight="1" x14ac:dyDescent="0.15">
      <c r="H50" s="123">
        <v>425000</v>
      </c>
      <c r="I50" s="119" t="s">
        <v>15</v>
      </c>
      <c r="J50" s="120">
        <v>455000</v>
      </c>
      <c r="K50" s="125">
        <v>3460</v>
      </c>
    </row>
    <row r="51" spans="8:11" ht="20.100000000000001" customHeight="1" x14ac:dyDescent="0.15">
      <c r="H51" s="123">
        <v>455000</v>
      </c>
      <c r="I51" s="119" t="s">
        <v>15</v>
      </c>
      <c r="J51" s="120">
        <v>485000</v>
      </c>
      <c r="K51" s="125">
        <v>3700</v>
      </c>
    </row>
    <row r="52" spans="8:11" ht="20.100000000000001" customHeight="1" x14ac:dyDescent="0.15">
      <c r="H52" s="123">
        <v>485000</v>
      </c>
      <c r="I52" s="119" t="s">
        <v>15</v>
      </c>
      <c r="J52" s="120">
        <v>515000</v>
      </c>
      <c r="K52" s="125">
        <v>3940</v>
      </c>
    </row>
    <row r="53" spans="8:11" ht="20.100000000000001" customHeight="1" x14ac:dyDescent="0.15">
      <c r="H53" s="123">
        <v>515000</v>
      </c>
      <c r="I53" s="119" t="s">
        <v>15</v>
      </c>
      <c r="J53" s="120">
        <v>545000</v>
      </c>
      <c r="K53" s="125">
        <v>4170</v>
      </c>
    </row>
    <row r="54" spans="8:11" ht="20.100000000000001" customHeight="1" x14ac:dyDescent="0.15">
      <c r="H54" s="123">
        <v>545000</v>
      </c>
      <c r="I54" s="119" t="s">
        <v>15</v>
      </c>
      <c r="J54" s="121">
        <v>575000</v>
      </c>
      <c r="K54" s="125">
        <v>4410</v>
      </c>
    </row>
    <row r="55" spans="8:11" ht="20.100000000000001" customHeight="1" x14ac:dyDescent="0.15">
      <c r="H55" s="124">
        <v>575000</v>
      </c>
      <c r="I55" s="119" t="s">
        <v>15</v>
      </c>
      <c r="J55" s="121">
        <v>605000</v>
      </c>
      <c r="K55" s="126">
        <v>4650</v>
      </c>
    </row>
    <row r="56" spans="8:11" ht="20.100000000000001" customHeight="1" x14ac:dyDescent="0.15">
      <c r="H56" s="130">
        <v>605000</v>
      </c>
      <c r="I56" s="131" t="s">
        <v>15</v>
      </c>
      <c r="J56" s="132"/>
      <c r="K56" s="133">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F32" sqref="F32"/>
    </sheetView>
  </sheetViews>
  <sheetFormatPr defaultRowHeight="20.100000000000001" customHeight="1" x14ac:dyDescent="0.15"/>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x14ac:dyDescent="0.15">
      <c r="A1" s="98" t="s">
        <v>31</v>
      </c>
    </row>
    <row r="2" spans="1:11" ht="30" customHeight="1" x14ac:dyDescent="0.15">
      <c r="A2" s="167" t="s">
        <v>29</v>
      </c>
      <c r="B2" s="167"/>
      <c r="C2" s="167"/>
      <c r="D2" s="167"/>
      <c r="E2" s="167"/>
      <c r="F2" s="167"/>
    </row>
    <row r="3" spans="1:11" ht="22.5" customHeight="1" x14ac:dyDescent="0.15">
      <c r="A3" s="168" t="s">
        <v>9</v>
      </c>
      <c r="B3" s="168"/>
      <c r="C3" s="168"/>
      <c r="D3" s="168"/>
      <c r="E3" s="168"/>
      <c r="F3" s="168"/>
      <c r="G3" s="101"/>
      <c r="H3" s="101"/>
      <c r="I3" s="101"/>
      <c r="J3" s="101"/>
      <c r="K3" s="101"/>
    </row>
    <row r="4" spans="1:11" ht="22.5" customHeight="1" x14ac:dyDescent="0.15">
      <c r="A4" s="140" t="s">
        <v>39</v>
      </c>
      <c r="B4" s="179" t="s">
        <v>40</v>
      </c>
      <c r="C4" s="179"/>
      <c r="D4" s="179"/>
      <c r="E4" s="179"/>
      <c r="F4" s="179"/>
      <c r="G4" s="101"/>
      <c r="H4" s="101"/>
      <c r="I4" s="101"/>
      <c r="J4" s="101"/>
      <c r="K4" s="101"/>
    </row>
    <row r="5" spans="1:11" ht="45" customHeight="1" x14ac:dyDescent="0.15">
      <c r="A5" s="97" t="s">
        <v>50</v>
      </c>
      <c r="B5" s="178"/>
      <c r="C5" s="178"/>
      <c r="D5" s="178"/>
      <c r="E5" s="178"/>
      <c r="F5" s="178"/>
      <c r="G5" s="101"/>
    </row>
    <row r="6" spans="1:11" s="104" customFormat="1" ht="45" customHeight="1" x14ac:dyDescent="0.15">
      <c r="A6" s="96" t="s">
        <v>10</v>
      </c>
      <c r="B6" s="96" t="s">
        <v>48</v>
      </c>
      <c r="C6" s="96" t="s">
        <v>47</v>
      </c>
      <c r="D6" s="96" t="s">
        <v>49</v>
      </c>
      <c r="E6" s="96" t="s">
        <v>11</v>
      </c>
      <c r="F6" s="96" t="s">
        <v>46</v>
      </c>
      <c r="G6" s="103"/>
    </row>
    <row r="7" spans="1:11" s="108" customFormat="1" ht="30" customHeight="1" x14ac:dyDescent="0.15">
      <c r="A7" s="105" t="str">
        <f ca="1">①年月支払分!A2</f>
        <v>①年月支払分</v>
      </c>
      <c r="B7" s="137"/>
      <c r="C7" s="105">
        <f>LOOKUP(MIN(テーブル16[総支給額
（円、A）]),テーブル15[円以上],テーブル15[円])</f>
        <v>0</v>
      </c>
      <c r="D7" s="135">
        <f>①年月支払分!G31</f>
        <v>0</v>
      </c>
      <c r="E7" s="106">
        <f>テーブル16[[#This Row],[人件費単価
（円、B）]]*テーブル16[[#This Row],[従事時間
(時間、C） ]]</f>
        <v>0</v>
      </c>
      <c r="F7" s="106">
        <f>IF(テーブル16[[#This Row],[総支給額
（円、A）]]&lt;テーブル16[[#This Row],[算定額
(D)=(B)X(C)]],
     テーブル16[[#This Row],[総支給額
（円、A）]],
     テーブル16[[#This Row],[算定額
(D)=(B)X(C)]])</f>
        <v>0</v>
      </c>
      <c r="G7" s="107"/>
    </row>
    <row r="8" spans="1:11" s="108" customFormat="1" ht="30" customHeight="1" x14ac:dyDescent="0.15">
      <c r="A8" s="105" t="str">
        <f ca="1">②年月支払分!A2</f>
        <v>②年月支払分</v>
      </c>
      <c r="B8" s="137"/>
      <c r="C8" s="105">
        <f>LOOKUP(MIN(テーブル16[総支給額
（円、A）]),テーブル15[円以上],テーブル15[円])</f>
        <v>0</v>
      </c>
      <c r="D8" s="135">
        <f>②年月支払分!G31</f>
        <v>0</v>
      </c>
      <c r="E8" s="106">
        <f>テーブル16[[#This Row],[人件費単価
（円、B）]]*テーブル16[[#This Row],[従事時間
(時間、C） ]]</f>
        <v>0</v>
      </c>
      <c r="F8" s="106">
        <f>IF(テーブル16[[#This Row],[総支給額
（円、A）]]&lt;テーブル16[[#This Row],[算定額
(D)=(B)X(C)]],
     テーブル16[[#This Row],[総支給額
（円、A）]],
     テーブル16[[#This Row],[算定額
(D)=(B)X(C)]])</f>
        <v>0</v>
      </c>
      <c r="G8" s="107"/>
    </row>
    <row r="9" spans="1:11" s="108" customFormat="1" ht="30" customHeight="1" x14ac:dyDescent="0.15">
      <c r="A9" s="105" t="str">
        <f ca="1">③年月支払分!A2</f>
        <v>③年月支払分</v>
      </c>
      <c r="B9" s="138"/>
      <c r="C9" s="105">
        <f>LOOKUP(MIN(テーブル16[総支給額
（円、A）]),テーブル15[円以上],テーブル15[円])</f>
        <v>0</v>
      </c>
      <c r="D9" s="135">
        <f>③年月支払分!G31</f>
        <v>0</v>
      </c>
      <c r="E9" s="106">
        <f>テーブル16[[#This Row],[人件費単価
（円、B）]]*テーブル16[[#This Row],[従事時間
(時間、C） ]]</f>
        <v>0</v>
      </c>
      <c r="F9" s="106">
        <f>IF(テーブル16[[#This Row],[総支給額
（円、A）]]&lt;テーブル16[[#This Row],[算定額
(D)=(B)X(C)]],
     テーブル16[[#This Row],[総支給額
（円、A）]],
     テーブル16[[#This Row],[算定額
(D)=(B)X(C)]])</f>
        <v>0</v>
      </c>
      <c r="G9" s="107"/>
    </row>
    <row r="10" spans="1:11" s="108" customFormat="1" ht="30" customHeight="1" x14ac:dyDescent="0.15">
      <c r="A10" s="105" t="str">
        <f ca="1">④年月支払分!A2</f>
        <v>④年月支払分</v>
      </c>
      <c r="B10" s="138"/>
      <c r="C10" s="105">
        <f>LOOKUP(MIN(テーブル16[総支給額
（円、A）]),テーブル15[円以上],テーブル15[円])</f>
        <v>0</v>
      </c>
      <c r="D10" s="135">
        <f>④年月支払分!G31</f>
        <v>0</v>
      </c>
      <c r="E10" s="106">
        <f>テーブル16[[#This Row],[人件費単価
（円、B）]]*テーブル16[[#This Row],[従事時間
(時間、C） ]]</f>
        <v>0</v>
      </c>
      <c r="F10" s="106">
        <f>IF(テーブル16[[#This Row],[総支給額
（円、A）]]&lt;テーブル16[[#This Row],[算定額
(D)=(B)X(C)]],
     テーブル16[[#This Row],[総支給額
（円、A）]],
     テーブル16[[#This Row],[算定額
(D)=(B)X(C)]])</f>
        <v>0</v>
      </c>
      <c r="G10" s="107"/>
    </row>
    <row r="11" spans="1:11" s="108" customFormat="1" ht="30" customHeight="1" x14ac:dyDescent="0.15">
      <c r="A11" s="105" t="str">
        <f ca="1">⑤年月支払分!A2</f>
        <v>⑤年月支払分</v>
      </c>
      <c r="B11" s="138"/>
      <c r="C11" s="105">
        <f>LOOKUP(MIN(テーブル16[総支給額
（円、A）]),テーブル15[円以上],テーブル15[円])</f>
        <v>0</v>
      </c>
      <c r="D11" s="135">
        <f>⑤年月支払分!G31</f>
        <v>0</v>
      </c>
      <c r="E11" s="106">
        <f>テーブル16[[#This Row],[人件費単価
（円、B）]]*テーブル16[[#This Row],[従事時間
(時間、C） ]]</f>
        <v>0</v>
      </c>
      <c r="F11" s="106">
        <f>IF(テーブル16[[#This Row],[総支給額
（円、A）]]&lt;テーブル16[[#This Row],[算定額
(D)=(B)X(C)]],
     テーブル16[[#This Row],[総支給額
（円、A）]],
     テーブル16[[#This Row],[算定額
(D)=(B)X(C)]])</f>
        <v>0</v>
      </c>
      <c r="G11" s="107"/>
    </row>
    <row r="12" spans="1:11" s="108" customFormat="1" ht="30" customHeight="1" x14ac:dyDescent="0.15">
      <c r="A12" s="105" t="str">
        <f ca="1">⑥年月支払分!A2</f>
        <v>⑥年月支払分</v>
      </c>
      <c r="B12" s="138"/>
      <c r="C12" s="105">
        <f>LOOKUP(MIN(テーブル16[総支給額
（円、A）]),テーブル15[円以上],テーブル15[円])</f>
        <v>0</v>
      </c>
      <c r="D12" s="135">
        <f>⑥年月支払分!G31</f>
        <v>0</v>
      </c>
      <c r="E12" s="106">
        <f>テーブル16[[#This Row],[人件費単価
（円、B）]]*テーブル16[[#This Row],[従事時間
(時間、C） ]]</f>
        <v>0</v>
      </c>
      <c r="F12" s="106">
        <f>IF(テーブル16[[#This Row],[総支給額
（円、A）]]&lt;テーブル16[[#This Row],[算定額
(D)=(B)X(C)]],
     テーブル16[[#This Row],[総支給額
（円、A）]],
     テーブル16[[#This Row],[算定額
(D)=(B)X(C)]])</f>
        <v>0</v>
      </c>
      <c r="G12" s="107"/>
    </row>
    <row r="13" spans="1:11" s="108" customFormat="1" ht="30" customHeight="1" x14ac:dyDescent="0.15">
      <c r="A13" s="105" t="str">
        <f ca="1">⑦年月支払分!A2</f>
        <v>⑦年月支払分</v>
      </c>
      <c r="B13" s="138"/>
      <c r="C13" s="105">
        <f>LOOKUP(MIN(テーブル16[総支給額
（円、A）]),テーブル15[円以上],テーブル15[円])</f>
        <v>0</v>
      </c>
      <c r="D13" s="135">
        <f>⑦年月支払分!G31</f>
        <v>0</v>
      </c>
      <c r="E13" s="106">
        <f>テーブル16[[#This Row],[人件費単価
（円、B）]]*テーブル16[[#This Row],[従事時間
(時間、C） ]]</f>
        <v>0</v>
      </c>
      <c r="F13" s="106">
        <f>IF(テーブル16[[#This Row],[総支給額
（円、A）]]&lt;テーブル16[[#This Row],[算定額
(D)=(B)X(C)]],
     テーブル16[[#This Row],[総支給額
（円、A）]],
     テーブル16[[#This Row],[算定額
(D)=(B)X(C)]])</f>
        <v>0</v>
      </c>
      <c r="G13" s="107"/>
    </row>
    <row r="14" spans="1:11" s="108" customFormat="1" ht="30" customHeight="1" x14ac:dyDescent="0.15">
      <c r="A14" s="105" t="str">
        <f ca="1">⑧年月支払分!A2</f>
        <v>⑧年月支払分</v>
      </c>
      <c r="B14" s="138"/>
      <c r="C14" s="105">
        <f>LOOKUP(MIN(テーブル16[総支給額
（円、A）]),テーブル15[円以上],テーブル15[円])</f>
        <v>0</v>
      </c>
      <c r="D14" s="135">
        <f>⑧年月支払分!G31</f>
        <v>0</v>
      </c>
      <c r="E14" s="106">
        <f>テーブル16[[#This Row],[人件費単価
（円、B）]]*テーブル16[[#This Row],[従事時間
(時間、C） ]]</f>
        <v>0</v>
      </c>
      <c r="F14" s="106">
        <f>IF(テーブル16[[#This Row],[総支給額
（円、A）]]&lt;テーブル16[[#This Row],[算定額
(D)=(B)X(C)]],
     テーブル16[[#This Row],[総支給額
（円、A）]],
     テーブル16[[#This Row],[算定額
(D)=(B)X(C)]])</f>
        <v>0</v>
      </c>
      <c r="G14" s="107"/>
    </row>
    <row r="15" spans="1:11" s="108" customFormat="1" ht="30" customHeight="1" x14ac:dyDescent="0.15">
      <c r="A15" s="105" t="str">
        <f ca="1">⑨年月支払分!A2</f>
        <v>⑨年月支払分</v>
      </c>
      <c r="B15" s="138"/>
      <c r="C15" s="105">
        <f>LOOKUP(MIN(テーブル16[総支給額
（円、A）]),テーブル15[円以上],テーブル15[円])</f>
        <v>0</v>
      </c>
      <c r="D15" s="135">
        <f>⑨年月支払分!G31</f>
        <v>0</v>
      </c>
      <c r="E15" s="106">
        <f>テーブル16[[#This Row],[人件費単価
（円、B）]]*テーブル16[[#This Row],[従事時間
(時間、C） ]]</f>
        <v>0</v>
      </c>
      <c r="F15" s="106">
        <f>IF(テーブル16[[#This Row],[総支給額
（円、A）]]&lt;テーブル16[[#This Row],[算定額
(D)=(B)X(C)]],
     テーブル16[[#This Row],[総支給額
（円、A）]],
     テーブル16[[#This Row],[算定額
(D)=(B)X(C)]])</f>
        <v>0</v>
      </c>
      <c r="G15" s="107"/>
    </row>
    <row r="16" spans="1:11" s="108" customFormat="1" ht="30" customHeight="1" x14ac:dyDescent="0.15">
      <c r="A16" s="105" t="str">
        <f ca="1">⑩年月支払分!A2</f>
        <v>⑩年月支払分</v>
      </c>
      <c r="B16" s="138"/>
      <c r="C16" s="105">
        <f>LOOKUP(MIN(テーブル16[総支給額
（円、A）]),テーブル15[円以上],テーブル15[円])</f>
        <v>0</v>
      </c>
      <c r="D16" s="135">
        <f>⑩年月支払分!G31</f>
        <v>0</v>
      </c>
      <c r="E16" s="106">
        <f>テーブル16[[#This Row],[人件費単価
（円、B）]]*テーブル16[[#This Row],[従事時間
(時間、C） ]]</f>
        <v>0</v>
      </c>
      <c r="F16" s="106">
        <f>IF(テーブル16[[#This Row],[総支給額
（円、A）]]&lt;テーブル16[[#This Row],[算定額
(D)=(B)X(C)]],
     テーブル16[[#This Row],[総支給額
（円、A）]],
     テーブル16[[#This Row],[算定額
(D)=(B)X(C)]])</f>
        <v>0</v>
      </c>
      <c r="G16" s="107"/>
    </row>
    <row r="17" spans="1:11" s="108" customFormat="1" ht="30" customHeight="1" x14ac:dyDescent="0.15">
      <c r="A17" s="105" t="str">
        <f ca="1">⑪年月支払分!A2</f>
        <v>⑪年月支払分</v>
      </c>
      <c r="B17" s="138"/>
      <c r="C17" s="105">
        <f>LOOKUP(MIN(テーブル16[総支給額
（円、A）]),テーブル15[円以上],テーブル15[円])</f>
        <v>0</v>
      </c>
      <c r="D17" s="135">
        <f>⑪年月支払分!G31</f>
        <v>0</v>
      </c>
      <c r="E17" s="106">
        <f>テーブル16[[#This Row],[人件費単価
（円、B）]]*テーブル16[[#This Row],[従事時間
(時間、C） ]]</f>
        <v>0</v>
      </c>
      <c r="F17" s="106">
        <f>IF(テーブル16[[#This Row],[総支給額
（円、A）]]&lt;テーブル16[[#This Row],[算定額
(D)=(B)X(C)]],
     テーブル16[[#This Row],[総支給額
（円、A）]],
     テーブル16[[#This Row],[算定額
(D)=(B)X(C)]])</f>
        <v>0</v>
      </c>
      <c r="G17" s="107"/>
    </row>
    <row r="18" spans="1:11" s="108" customFormat="1" ht="30" customHeight="1" x14ac:dyDescent="0.15">
      <c r="A18" s="105" t="str">
        <f ca="1">⑫年月支払分!A2</f>
        <v>⑫年月支払分</v>
      </c>
      <c r="B18" s="139"/>
      <c r="C18" s="102">
        <f>LOOKUP(MIN(テーブル16[総支給額
（円、A）]),テーブル15[円以上],テーブル15[円])</f>
        <v>0</v>
      </c>
      <c r="D18" s="135">
        <f>⑫年月支払分!G31</f>
        <v>0</v>
      </c>
      <c r="E18" s="109">
        <f>テーブル16[[#This Row],[人件費単価
（円、B）]]*テーブル16[[#This Row],[従事時間
(時間、C） ]]</f>
        <v>0</v>
      </c>
      <c r="F18" s="109">
        <f>IF(テーブル16[[#This Row],[総支給額
（円、A）]]&lt;テーブル16[[#This Row],[算定額
(D)=(B)X(C)]],
     テーブル16[[#This Row],[総支給額
（円、A）]],
     テーブル16[[#This Row],[算定額
(D)=(B)X(C)]])</f>
        <v>0</v>
      </c>
      <c r="G18" s="107"/>
    </row>
    <row r="19" spans="1:11" s="108" customFormat="1" ht="30" customHeight="1" x14ac:dyDescent="0.15">
      <c r="A19" s="102" t="str">
        <f ca="1">⑬年月支払分!A2</f>
        <v>⑬年月支払分</v>
      </c>
      <c r="B19" s="139"/>
      <c r="C19" s="102">
        <f>LOOKUP(MIN(テーブル16[総支給額
（円、A）]),テーブル15[円以上],テーブル15[円])</f>
        <v>0</v>
      </c>
      <c r="D19" s="135">
        <f>⑬年月支払分!G31</f>
        <v>0</v>
      </c>
      <c r="E19" s="109">
        <f>テーブル16[[#This Row],[人件費単価
（円、B）]]*テーブル16[[#This Row],[従事時間
(時間、C） ]]</f>
        <v>0</v>
      </c>
      <c r="F19" s="109">
        <f>IF(テーブル16[[#This Row],[総支給額
（円、A）]]&lt;テーブル16[[#This Row],[算定額
(D)=(B)X(C)]],
     テーブル16[[#This Row],[総支給額
（円、A）]],
     テーブル16[[#This Row],[算定額
(D)=(B)X(C)]])</f>
        <v>0</v>
      </c>
      <c r="G19" s="107"/>
    </row>
    <row r="20" spans="1:11" s="108" customFormat="1" ht="30" customHeight="1" x14ac:dyDescent="0.15">
      <c r="A20" s="102" t="str">
        <f ca="1">⑭年月支払分!A2</f>
        <v>⑭年月支払分</v>
      </c>
      <c r="B20" s="139"/>
      <c r="C20" s="102">
        <f>LOOKUP(MIN(テーブル16[総支給額
（円、A）]),テーブル15[円以上],テーブル15[円])</f>
        <v>0</v>
      </c>
      <c r="D20" s="135">
        <f>⑭年月支払分!G31</f>
        <v>0</v>
      </c>
      <c r="E20" s="109">
        <f>テーブル16[[#This Row],[人件費単価
（円、B）]]*テーブル16[[#This Row],[従事時間
(時間、C） ]]</f>
        <v>0</v>
      </c>
      <c r="F20" s="109">
        <f>IF(テーブル16[[#This Row],[総支給額
（円、A）]]&lt;テーブル16[[#This Row],[算定額
(D)=(B)X(C)]],
     テーブル16[[#This Row],[総支給額
（円、A）]],
     テーブル16[[#This Row],[算定額
(D)=(B)X(C)]])</f>
        <v>0</v>
      </c>
      <c r="G20" s="107"/>
    </row>
    <row r="21" spans="1:11" s="108" customFormat="1" ht="30" customHeight="1" x14ac:dyDescent="0.15">
      <c r="A21" s="102" t="str">
        <f ca="1">⑮年月支払分!A2</f>
        <v>⑮年月支払分</v>
      </c>
      <c r="B21" s="139"/>
      <c r="C21" s="102">
        <f>LOOKUP(MIN(テーブル16[総支給額
（円、A）]),テーブル15[円以上],テーブル15[円])</f>
        <v>0</v>
      </c>
      <c r="D21" s="135">
        <f>⑮年月支払分!G31</f>
        <v>0</v>
      </c>
      <c r="E21" s="109">
        <f>テーブル16[[#This Row],[人件費単価
（円、B）]]*テーブル16[[#This Row],[従事時間
(時間、C） ]]</f>
        <v>0</v>
      </c>
      <c r="F21" s="109">
        <f>IF(テーブル16[[#This Row],[総支給額
（円、A）]]&lt;テーブル16[[#This Row],[算定額
(D)=(B)X(C)]],
     テーブル16[[#This Row],[総支給額
（円、A）]],
     テーブル16[[#This Row],[算定額
(D)=(B)X(C)]])</f>
        <v>0</v>
      </c>
      <c r="G21" s="107"/>
    </row>
    <row r="22" spans="1:11" s="108" customFormat="1" ht="30" customHeight="1" x14ac:dyDescent="0.15">
      <c r="A22" s="102" t="str">
        <f ca="1">⑯年月支払分!A2</f>
        <v>⑯年月支払分</v>
      </c>
      <c r="B22" s="139"/>
      <c r="C22" s="102">
        <f>LOOKUP(MIN(テーブル16[総支給額
（円、A）]),テーブル15[円以上],テーブル15[円])</f>
        <v>0</v>
      </c>
      <c r="D22" s="135">
        <f>⑯年月支払分!G31</f>
        <v>0</v>
      </c>
      <c r="E22" s="109">
        <f>テーブル16[[#This Row],[人件費単価
（円、B）]]*テーブル16[[#This Row],[従事時間
(時間、C） ]]</f>
        <v>0</v>
      </c>
      <c r="F22" s="109">
        <f>IF(テーブル16[[#This Row],[総支給額
（円、A）]]&lt;テーブル16[[#This Row],[算定額
(D)=(B)X(C)]],
     テーブル16[[#This Row],[総支給額
（円、A）]],
     テーブル16[[#This Row],[算定額
(D)=(B)X(C)]])</f>
        <v>0</v>
      </c>
      <c r="G22" s="107"/>
    </row>
    <row r="23" spans="1:11" s="108" customFormat="1" ht="30" customHeight="1" x14ac:dyDescent="0.15">
      <c r="A23" s="102" t="str">
        <f ca="1">⑰年月支払分!A2</f>
        <v>⑰年月支払分</v>
      </c>
      <c r="B23" s="139"/>
      <c r="C23" s="102">
        <f>LOOKUP(MIN(テーブル16[総支給額
（円、A）]),テーブル15[円以上],テーブル15[円])</f>
        <v>0</v>
      </c>
      <c r="D23" s="135">
        <f>⑰年月支払分!G31</f>
        <v>0</v>
      </c>
      <c r="E23" s="109">
        <f>テーブル16[[#This Row],[人件費単価
（円、B）]]*テーブル16[[#This Row],[従事時間
(時間、C） ]]</f>
        <v>0</v>
      </c>
      <c r="F23" s="109">
        <f>IF(テーブル16[[#This Row],[総支給額
（円、A）]]&lt;テーブル16[[#This Row],[算定額
(D)=(B)X(C)]],
     テーブル16[[#This Row],[総支給額
（円、A）]],
     テーブル16[[#This Row],[算定額
(D)=(B)X(C)]])</f>
        <v>0</v>
      </c>
      <c r="G23" s="107"/>
    </row>
    <row r="24" spans="1:11" s="108" customFormat="1" ht="30" customHeight="1" x14ac:dyDescent="0.15">
      <c r="A24" s="102" t="str">
        <f ca="1">⑱年月支払分!A2</f>
        <v>⑱年月支払分</v>
      </c>
      <c r="B24" s="139"/>
      <c r="C24" s="102">
        <f>LOOKUP(MIN(テーブル16[総支給額
（円、A）]),テーブル15[円以上],テーブル15[円])</f>
        <v>0</v>
      </c>
      <c r="D24" s="135">
        <f>⑱年月支払分!G31</f>
        <v>0</v>
      </c>
      <c r="E24" s="109">
        <f>テーブル16[[#This Row],[人件費単価
（円、B）]]*テーブル16[[#This Row],[従事時間
(時間、C） ]]</f>
        <v>0</v>
      </c>
      <c r="F24" s="109">
        <f>IF(テーブル16[[#This Row],[総支給額
（円、A）]]&lt;テーブル16[[#This Row],[算定額
(D)=(B)X(C)]],
     テーブル16[[#This Row],[総支給額
（円、A）]],
     テーブル16[[#This Row],[算定額
(D)=(B)X(C)]])</f>
        <v>0</v>
      </c>
      <c r="G24" s="107"/>
    </row>
    <row r="25" spans="1:11" s="108" customFormat="1" ht="30" customHeight="1" x14ac:dyDescent="0.15">
      <c r="A25" s="102" t="str">
        <f ca="1">⑲年月支払分!A2</f>
        <v>⑲年月支払分</v>
      </c>
      <c r="B25" s="139"/>
      <c r="C25" s="102">
        <f>LOOKUP(MIN(テーブル16[総支給額
（円、A）]),テーブル15[円以上],テーブル15[円])</f>
        <v>0</v>
      </c>
      <c r="D25" s="135">
        <f>⑲年月支払分!G31</f>
        <v>0</v>
      </c>
      <c r="E25" s="109">
        <f>テーブル16[[#This Row],[人件費単価
（円、B）]]*テーブル16[[#This Row],[従事時間
(時間、C） ]]</f>
        <v>0</v>
      </c>
      <c r="F25" s="109">
        <f>IF(テーブル16[[#This Row],[総支給額
（円、A）]]&lt;テーブル16[[#This Row],[算定額
(D)=(B)X(C)]],
     テーブル16[[#This Row],[総支給額
（円、A）]],
     テーブル16[[#This Row],[算定額
(D)=(B)X(C)]])</f>
        <v>0</v>
      </c>
      <c r="G25" s="107"/>
    </row>
    <row r="26" spans="1:11" s="108" customFormat="1" ht="30" customHeight="1" x14ac:dyDescent="0.15">
      <c r="A26" s="105" t="str">
        <f ca="1">⑳年月支払分!A2</f>
        <v>⑳年月支払分</v>
      </c>
      <c r="B26" s="138"/>
      <c r="C26" s="105">
        <f>LOOKUP(MIN(テーブル16[総支給額
（円、A）]),テーブル15[円以上],テーブル15[円])</f>
        <v>0</v>
      </c>
      <c r="D26" s="135">
        <f>⑳年月支払分!G31</f>
        <v>0</v>
      </c>
      <c r="E26" s="106">
        <f>テーブル16[[#This Row],[人件費単価
（円、B）]]*テーブル16[[#This Row],[従事時間
(時間、C） ]]</f>
        <v>0</v>
      </c>
      <c r="F26" s="106">
        <f>IF(テーブル16[[#This Row],[総支給額
（円、A）]]&lt;テーブル16[[#This Row],[算定額
(D)=(B)X(C)]],
     テーブル16[[#This Row],[総支給額
（円、A）]],
     テーブル16[[#This Row],[算定額
(D)=(B)X(C)]])</f>
        <v>0</v>
      </c>
      <c r="G26" s="107"/>
    </row>
    <row r="27" spans="1:11" ht="45" customHeight="1" x14ac:dyDescent="0.15">
      <c r="A27" s="110" t="s">
        <v>45</v>
      </c>
      <c r="B27" s="111"/>
      <c r="C27" s="112"/>
      <c r="D27" s="136">
        <f>SUBTOTAL(109,テーブル16[従事時間
(時間、C） ])</f>
        <v>0</v>
      </c>
      <c r="E27" s="113">
        <f>SUBTOTAL(109,テーブル16[算定額
(D)=(B)X(C)])</f>
        <v>0</v>
      </c>
      <c r="F27" s="113">
        <f>SUBTOTAL(109,テーブル16[助成対象経費（円）
(A)を上限とする])</f>
        <v>0</v>
      </c>
      <c r="G27" s="101"/>
    </row>
    <row r="28" spans="1:11" ht="23.1" customHeight="1" x14ac:dyDescent="0.15">
      <c r="A28" s="114"/>
      <c r="B28" s="114"/>
      <c r="C28" s="114"/>
      <c r="D28" s="114"/>
      <c r="E28" s="114"/>
      <c r="F28" s="114"/>
      <c r="G28" s="101"/>
      <c r="H28" s="175" t="s">
        <v>12</v>
      </c>
      <c r="I28" s="176"/>
      <c r="J28" s="177"/>
      <c r="K28" s="115" t="s">
        <v>42</v>
      </c>
    </row>
    <row r="29" spans="1:11" ht="23.1" customHeight="1" x14ac:dyDescent="0.15">
      <c r="G29" s="101"/>
      <c r="H29" s="127" t="s">
        <v>13</v>
      </c>
      <c r="I29" s="134" t="s">
        <v>44</v>
      </c>
      <c r="J29" s="128" t="s">
        <v>14</v>
      </c>
      <c r="K29" s="129" t="s">
        <v>43</v>
      </c>
    </row>
    <row r="30" spans="1:11" ht="20.100000000000001" customHeight="1" x14ac:dyDescent="0.15">
      <c r="G30" s="101"/>
      <c r="H30" s="122">
        <v>0</v>
      </c>
      <c r="I30" s="117"/>
      <c r="J30" s="118">
        <v>0</v>
      </c>
      <c r="K30" s="116">
        <v>0</v>
      </c>
    </row>
    <row r="31" spans="1:11" ht="20.100000000000001" customHeight="1" x14ac:dyDescent="0.15">
      <c r="G31" s="101"/>
      <c r="H31" s="123">
        <v>1</v>
      </c>
      <c r="I31" s="119" t="s">
        <v>15</v>
      </c>
      <c r="J31" s="120">
        <v>130000</v>
      </c>
      <c r="K31" s="125">
        <v>990</v>
      </c>
    </row>
    <row r="32" spans="1:11" ht="20.100000000000001" customHeight="1" x14ac:dyDescent="0.15">
      <c r="H32" s="123">
        <v>130000</v>
      </c>
      <c r="I32" s="119" t="s">
        <v>15</v>
      </c>
      <c r="J32" s="120">
        <v>138000</v>
      </c>
      <c r="K32" s="125">
        <v>1050</v>
      </c>
    </row>
    <row r="33" spans="8:11" ht="20.100000000000001" customHeight="1" x14ac:dyDescent="0.15">
      <c r="H33" s="123">
        <v>138000</v>
      </c>
      <c r="I33" s="119" t="s">
        <v>15</v>
      </c>
      <c r="J33" s="120">
        <v>146000</v>
      </c>
      <c r="K33" s="125">
        <v>1110</v>
      </c>
    </row>
    <row r="34" spans="8:11" ht="20.100000000000001" customHeight="1" x14ac:dyDescent="0.15">
      <c r="H34" s="123">
        <v>146000</v>
      </c>
      <c r="I34" s="119" t="s">
        <v>15</v>
      </c>
      <c r="J34" s="120">
        <v>155000</v>
      </c>
      <c r="K34" s="125">
        <v>1180</v>
      </c>
    </row>
    <row r="35" spans="8:11" ht="20.100000000000001" customHeight="1" x14ac:dyDescent="0.15">
      <c r="H35" s="123">
        <v>155000</v>
      </c>
      <c r="I35" s="119" t="s">
        <v>15</v>
      </c>
      <c r="J35" s="120">
        <v>165000</v>
      </c>
      <c r="K35" s="125">
        <v>1260</v>
      </c>
    </row>
    <row r="36" spans="8:11" ht="20.100000000000001" customHeight="1" x14ac:dyDescent="0.15">
      <c r="H36" s="123">
        <v>165000</v>
      </c>
      <c r="I36" s="119" t="s">
        <v>15</v>
      </c>
      <c r="J36" s="120">
        <v>175000</v>
      </c>
      <c r="K36" s="157">
        <v>1330</v>
      </c>
    </row>
    <row r="37" spans="8:11" ht="20.100000000000001" customHeight="1" x14ac:dyDescent="0.15">
      <c r="H37" s="123">
        <v>175000</v>
      </c>
      <c r="I37" s="119" t="s">
        <v>15</v>
      </c>
      <c r="J37" s="120">
        <v>185000</v>
      </c>
      <c r="K37" s="125">
        <v>1410</v>
      </c>
    </row>
    <row r="38" spans="8:11" ht="20.100000000000001" customHeight="1" x14ac:dyDescent="0.15">
      <c r="H38" s="123">
        <v>185000</v>
      </c>
      <c r="I38" s="119" t="s">
        <v>15</v>
      </c>
      <c r="J38" s="120">
        <v>195000</v>
      </c>
      <c r="K38" s="125">
        <v>1490</v>
      </c>
    </row>
    <row r="39" spans="8:11" ht="20.100000000000001" customHeight="1" x14ac:dyDescent="0.15">
      <c r="H39" s="123">
        <v>195000</v>
      </c>
      <c r="I39" s="119" t="s">
        <v>15</v>
      </c>
      <c r="J39" s="120">
        <v>210000</v>
      </c>
      <c r="K39" s="125">
        <v>1570</v>
      </c>
    </row>
    <row r="40" spans="8:11" ht="20.100000000000001" customHeight="1" x14ac:dyDescent="0.15">
      <c r="H40" s="123">
        <v>210000</v>
      </c>
      <c r="I40" s="119" t="s">
        <v>15</v>
      </c>
      <c r="J40" s="120">
        <v>230000</v>
      </c>
      <c r="K40" s="125">
        <v>1730</v>
      </c>
    </row>
    <row r="41" spans="8:11" ht="20.100000000000001" customHeight="1" x14ac:dyDescent="0.15">
      <c r="H41" s="123">
        <v>230000</v>
      </c>
      <c r="I41" s="119" t="s">
        <v>15</v>
      </c>
      <c r="J41" s="120">
        <v>250000</v>
      </c>
      <c r="K41" s="125">
        <v>1890</v>
      </c>
    </row>
    <row r="42" spans="8:11" ht="20.100000000000001" customHeight="1" x14ac:dyDescent="0.15">
      <c r="H42" s="123">
        <v>250000</v>
      </c>
      <c r="I42" s="119" t="s">
        <v>15</v>
      </c>
      <c r="J42" s="120">
        <v>270000</v>
      </c>
      <c r="K42" s="125">
        <v>2040</v>
      </c>
    </row>
    <row r="43" spans="8:11" ht="20.100000000000001" customHeight="1" x14ac:dyDescent="0.15">
      <c r="H43" s="123">
        <v>270000</v>
      </c>
      <c r="I43" s="119" t="s">
        <v>15</v>
      </c>
      <c r="J43" s="120">
        <v>290000</v>
      </c>
      <c r="K43" s="125">
        <v>2200</v>
      </c>
    </row>
    <row r="44" spans="8:11" ht="20.100000000000001" customHeight="1" x14ac:dyDescent="0.15">
      <c r="H44" s="123">
        <v>290000</v>
      </c>
      <c r="I44" s="119" t="s">
        <v>15</v>
      </c>
      <c r="J44" s="120">
        <v>310000</v>
      </c>
      <c r="K44" s="125">
        <v>2360</v>
      </c>
    </row>
    <row r="45" spans="8:11" ht="20.100000000000001" customHeight="1" x14ac:dyDescent="0.15">
      <c r="H45" s="123">
        <v>310000</v>
      </c>
      <c r="I45" s="119" t="s">
        <v>15</v>
      </c>
      <c r="J45" s="120">
        <v>330000</v>
      </c>
      <c r="K45" s="125">
        <v>2520</v>
      </c>
    </row>
    <row r="46" spans="8:11" ht="20.100000000000001" customHeight="1" x14ac:dyDescent="0.15">
      <c r="H46" s="123">
        <v>330000</v>
      </c>
      <c r="I46" s="119" t="s">
        <v>15</v>
      </c>
      <c r="J46" s="120">
        <v>350000</v>
      </c>
      <c r="K46" s="157">
        <v>2670</v>
      </c>
    </row>
    <row r="47" spans="8:11" ht="20.100000000000001" customHeight="1" x14ac:dyDescent="0.15">
      <c r="H47" s="123">
        <v>350000</v>
      </c>
      <c r="I47" s="119" t="s">
        <v>15</v>
      </c>
      <c r="J47" s="120">
        <v>370000</v>
      </c>
      <c r="K47" s="125">
        <v>2830</v>
      </c>
    </row>
    <row r="48" spans="8:11" ht="20.100000000000001" customHeight="1" x14ac:dyDescent="0.15">
      <c r="H48" s="123">
        <v>370000</v>
      </c>
      <c r="I48" s="119" t="s">
        <v>15</v>
      </c>
      <c r="J48" s="120">
        <v>395000</v>
      </c>
      <c r="K48" s="125">
        <v>2990</v>
      </c>
    </row>
    <row r="49" spans="8:11" ht="20.100000000000001" customHeight="1" x14ac:dyDescent="0.15">
      <c r="H49" s="123">
        <v>395000</v>
      </c>
      <c r="I49" s="119" t="s">
        <v>15</v>
      </c>
      <c r="J49" s="120">
        <v>425000</v>
      </c>
      <c r="K49" s="125">
        <v>3230</v>
      </c>
    </row>
    <row r="50" spans="8:11" ht="20.100000000000001" customHeight="1" x14ac:dyDescent="0.15">
      <c r="H50" s="123">
        <v>425000</v>
      </c>
      <c r="I50" s="119" t="s">
        <v>15</v>
      </c>
      <c r="J50" s="120">
        <v>455000</v>
      </c>
      <c r="K50" s="125">
        <v>3460</v>
      </c>
    </row>
    <row r="51" spans="8:11" ht="20.100000000000001" customHeight="1" x14ac:dyDescent="0.15">
      <c r="H51" s="123">
        <v>455000</v>
      </c>
      <c r="I51" s="119" t="s">
        <v>15</v>
      </c>
      <c r="J51" s="120">
        <v>485000</v>
      </c>
      <c r="K51" s="125">
        <v>3700</v>
      </c>
    </row>
    <row r="52" spans="8:11" ht="20.100000000000001" customHeight="1" x14ac:dyDescent="0.15">
      <c r="H52" s="123">
        <v>485000</v>
      </c>
      <c r="I52" s="119" t="s">
        <v>15</v>
      </c>
      <c r="J52" s="120">
        <v>515000</v>
      </c>
      <c r="K52" s="157">
        <v>3930</v>
      </c>
    </row>
    <row r="53" spans="8:11" ht="20.100000000000001" customHeight="1" x14ac:dyDescent="0.15">
      <c r="H53" s="123">
        <v>515000</v>
      </c>
      <c r="I53" s="119" t="s">
        <v>15</v>
      </c>
      <c r="J53" s="120">
        <v>545000</v>
      </c>
      <c r="K53" s="125">
        <v>4170</v>
      </c>
    </row>
    <row r="54" spans="8:11" ht="20.100000000000001" customHeight="1" x14ac:dyDescent="0.15">
      <c r="H54" s="123">
        <v>545000</v>
      </c>
      <c r="I54" s="119" t="s">
        <v>15</v>
      </c>
      <c r="J54" s="121">
        <v>575000</v>
      </c>
      <c r="K54" s="125">
        <v>4410</v>
      </c>
    </row>
    <row r="55" spans="8:11" ht="20.100000000000001" customHeight="1" x14ac:dyDescent="0.15">
      <c r="H55" s="124">
        <v>575000</v>
      </c>
      <c r="I55" s="119" t="s">
        <v>15</v>
      </c>
      <c r="J55" s="121">
        <v>605000</v>
      </c>
      <c r="K55" s="158">
        <v>4640</v>
      </c>
    </row>
    <row r="56" spans="8:11" ht="20.100000000000001" customHeight="1" x14ac:dyDescent="0.15">
      <c r="H56" s="130">
        <v>605000</v>
      </c>
      <c r="I56" s="131" t="s">
        <v>15</v>
      </c>
      <c r="J56" s="132"/>
      <c r="K56" s="133">
        <v>4880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Q6" sqref="Q6"/>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1" t="s">
        <v>57</v>
      </c>
      <c r="B2" s="201"/>
      <c r="C2" s="201"/>
      <c r="D2" s="201"/>
      <c r="E2" s="201"/>
      <c r="F2" s="201"/>
      <c r="G2" s="201"/>
      <c r="H2" s="201"/>
      <c r="I2" s="201"/>
      <c r="J2" s="201"/>
      <c r="K2" s="201"/>
      <c r="L2" s="201"/>
      <c r="M2" s="201"/>
      <c r="N2" s="201"/>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v>3230</v>
      </c>
      <c r="D5" s="194"/>
      <c r="E5" s="194"/>
      <c r="F5" s="27" t="s">
        <v>5</v>
      </c>
      <c r="H5" s="27"/>
      <c r="I5" s="27"/>
    </row>
    <row r="6" spans="1:16" ht="30" customHeight="1" thickBot="1" x14ac:dyDescent="0.2">
      <c r="A6" s="29" t="s">
        <v>33</v>
      </c>
      <c r="B6" s="29"/>
    </row>
    <row r="7" spans="1:16" s="30" customFormat="1" ht="22.5" customHeight="1" thickBot="1" x14ac:dyDescent="0.2">
      <c r="A7" s="195" t="s">
        <v>35</v>
      </c>
      <c r="B7" s="196"/>
      <c r="C7" s="197" t="s">
        <v>18</v>
      </c>
      <c r="D7" s="197"/>
      <c r="E7" s="197"/>
      <c r="F7" s="155" t="s">
        <v>53</v>
      </c>
      <c r="G7" s="182" t="s">
        <v>19</v>
      </c>
      <c r="H7" s="198"/>
      <c r="I7" s="198"/>
      <c r="J7" s="183"/>
      <c r="K7" s="182" t="s">
        <v>20</v>
      </c>
      <c r="L7" s="183"/>
      <c r="M7" s="31" t="s">
        <v>32</v>
      </c>
      <c r="N7" s="32" t="s">
        <v>21</v>
      </c>
      <c r="O7" s="33"/>
    </row>
    <row r="8" spans="1:16" ht="22.5" customHeight="1" thickBot="1" x14ac:dyDescent="0.2">
      <c r="A8" s="151">
        <v>44166</v>
      </c>
      <c r="B8" s="87" t="str">
        <f>IF(テーブル141542[[#This Row],[列1]]="",
    "",
    TEXT(テーブル141542[[#This Row],[列1]],"(aaa)"))</f>
        <v>(火)</v>
      </c>
      <c r="C8" s="150">
        <v>0.41666666666666669</v>
      </c>
      <c r="D8" s="35" t="s">
        <v>15</v>
      </c>
      <c r="E8" s="150">
        <v>0.75</v>
      </c>
      <c r="F8" s="150">
        <v>4.1666666666666664E-2</v>
      </c>
      <c r="G8" s="38">
        <f>IF(OR(テーブル141542[[#This Row],[列2]]="",
          テーブル141542[[#This Row],[列4]]=""),
     0,
     IFERROR(HOUR(テーブル141542[[#This Row],[列4]]-テーブル141542[[#This Row],[列15]]-テーブル141542[[#This Row],[列2]]),
                  IFERROR(HOUR(テーブル141542[[#This Row],[列4]]-テーブル141542[[#This Row],[列2]]),
                               0)))</f>
        <v>7</v>
      </c>
      <c r="H8" s="37" t="s">
        <v>24</v>
      </c>
      <c r="I8" s="38"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39" t="s">
        <v>25</v>
      </c>
      <c r="K8" s="40">
        <f>IFERROR((テーブル141542[[#This Row],[列5]]+テーブル141542[[#This Row],[列7]]/60)*$C$5,"")</f>
        <v>22610</v>
      </c>
      <c r="L8" s="88" t="s">
        <v>5</v>
      </c>
      <c r="M8" s="89" t="s">
        <v>58</v>
      </c>
      <c r="N8" s="145"/>
      <c r="O8" s="75"/>
      <c r="P8" s="44"/>
    </row>
    <row r="9" spans="1:16" ht="22.5" customHeight="1" x14ac:dyDescent="0.15">
      <c r="A9" s="149"/>
      <c r="B9" s="45" t="str">
        <f>IF(テーブル141542[[#This Row],[列1]]="",
    "",
    TEXT(テーブル141542[[#This Row],[列1]],"(aaa)"))</f>
        <v/>
      </c>
      <c r="C9" s="148" t="s">
        <v>36</v>
      </c>
      <c r="D9" s="95" t="s">
        <v>15</v>
      </c>
      <c r="E9" s="147" t="s">
        <v>36</v>
      </c>
      <c r="F9" s="146" t="s">
        <v>36</v>
      </c>
      <c r="G9" s="47">
        <f>IF(OR(テーブル141542[[#This Row],[列2]]="",
          テーブル141542[[#This Row],[列4]]=""),
     0,
     IFERROR(HOUR(テーブル141542[[#This Row],[列4]]-テーブル141542[[#This Row],[列15]]-テーブル141542[[#This Row],[列2]]),
                  IFERROR(HOUR(テーブル141542[[#This Row],[列4]]-テーブル141542[[#This Row],[列2]]),
                               0)))</f>
        <v>0</v>
      </c>
      <c r="H9" s="48" t="s">
        <v>24</v>
      </c>
      <c r="I9" s="49"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50" t="s">
        <v>25</v>
      </c>
      <c r="K9" s="51">
        <f>IFERROR((テーブル141542[[#This Row],[列5]]+テーブル141542[[#This Row],[列7]]/60)*$C$5,"")</f>
        <v>0</v>
      </c>
      <c r="L9" s="52" t="s">
        <v>5</v>
      </c>
      <c r="M9" s="53"/>
      <c r="N9" s="54"/>
      <c r="O9" s="75"/>
      <c r="P9" s="44"/>
    </row>
    <row r="10" spans="1:16" ht="22.5" customHeight="1" x14ac:dyDescent="0.15">
      <c r="A10" s="22"/>
      <c r="B10" s="55" t="str">
        <f>IF(テーブル141542[[#This Row],[列1]]="",
    "",
    TEXT(テーブル141542[[#This Row],[列1]],"(aaa)"))</f>
        <v/>
      </c>
      <c r="C10" s="17" t="s">
        <v>36</v>
      </c>
      <c r="D10" s="95" t="s">
        <v>15</v>
      </c>
      <c r="E10" s="18" t="s">
        <v>36</v>
      </c>
      <c r="F10" s="143" t="s">
        <v>36</v>
      </c>
      <c r="G10" s="47">
        <f>IF(OR(テーブル141542[[#This Row],[列2]]="",
          テーブル141542[[#This Row],[列4]]=""),
     0,
     IFERROR(HOUR(テーブル141542[[#This Row],[列4]]-テーブル141542[[#This Row],[列15]]-テーブル141542[[#This Row],[列2]]),
                  IFERROR(HOUR(テーブル141542[[#This Row],[列4]]-テーブル141542[[#This Row],[列2]]),
                               0)))</f>
        <v>0</v>
      </c>
      <c r="H10" s="48" t="s">
        <v>24</v>
      </c>
      <c r="I1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50" t="s">
        <v>25</v>
      </c>
      <c r="K10" s="51">
        <f>IFERROR((テーブル141542[[#This Row],[列5]]+テーブル141542[[#This Row],[列7]]/60)*$C$5,"")</f>
        <v>0</v>
      </c>
      <c r="L10" s="52" t="s">
        <v>5</v>
      </c>
      <c r="M10" s="57"/>
      <c r="N10" s="54"/>
      <c r="O10" s="75"/>
      <c r="P10" s="44"/>
    </row>
    <row r="11" spans="1:16" ht="22.5" customHeight="1" x14ac:dyDescent="0.15">
      <c r="A11" s="22"/>
      <c r="B11" s="55" t="str">
        <f>IF(テーブル141542[[#This Row],[列1]]="",
    "",
    TEXT(テーブル141542[[#This Row],[列1]],"(aaa)"))</f>
        <v/>
      </c>
      <c r="C11" s="17" t="s">
        <v>22</v>
      </c>
      <c r="D11" s="95" t="s">
        <v>23</v>
      </c>
      <c r="E11" s="18" t="s">
        <v>22</v>
      </c>
      <c r="F11" s="143" t="s">
        <v>36</v>
      </c>
      <c r="G11" s="47">
        <f>IF(OR(テーブル141542[[#This Row],[列2]]="",
          テーブル141542[[#This Row],[列4]]=""),
     0,
     IFERROR(HOUR(テーブル141542[[#This Row],[列4]]-テーブル141542[[#This Row],[列15]]-テーブル141542[[#This Row],[列2]]),
                  IFERROR(HOUR(テーブル141542[[#This Row],[列4]]-テーブル141542[[#This Row],[列2]]),
                               0)))</f>
        <v>0</v>
      </c>
      <c r="H11" s="48" t="s">
        <v>24</v>
      </c>
      <c r="I1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50" t="s">
        <v>25</v>
      </c>
      <c r="K11" s="51">
        <f>IFERROR((テーブル141542[[#This Row],[列5]]+テーブル141542[[#This Row],[列7]]/60)*$C$5,"")</f>
        <v>0</v>
      </c>
      <c r="L11" s="52" t="s">
        <v>5</v>
      </c>
      <c r="M11" s="57"/>
      <c r="N11" s="54"/>
      <c r="O11" s="75"/>
      <c r="P11" s="44"/>
    </row>
    <row r="12" spans="1:16" ht="22.5" customHeight="1" x14ac:dyDescent="0.15">
      <c r="A12" s="22"/>
      <c r="B12" s="55" t="str">
        <f>IF(テーブル141542[[#This Row],[列1]]="",
    "",
    TEXT(テーブル141542[[#This Row],[列1]],"(aaa)"))</f>
        <v/>
      </c>
      <c r="C12" s="17" t="s">
        <v>22</v>
      </c>
      <c r="D12" s="95" t="s">
        <v>23</v>
      </c>
      <c r="E12" s="18" t="s">
        <v>22</v>
      </c>
      <c r="F12" s="143" t="s">
        <v>36</v>
      </c>
      <c r="G12" s="47">
        <f>IF(OR(テーブル141542[[#This Row],[列2]]="",
          テーブル141542[[#This Row],[列4]]=""),
     0,
     IFERROR(HOUR(テーブル141542[[#This Row],[列4]]-テーブル141542[[#This Row],[列15]]-テーブル141542[[#This Row],[列2]]),
                  IFERROR(HOUR(テーブル141542[[#This Row],[列4]]-テーブル141542[[#This Row],[列2]]),
                               0)))</f>
        <v>0</v>
      </c>
      <c r="H12" s="48" t="s">
        <v>24</v>
      </c>
      <c r="I1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50" t="s">
        <v>25</v>
      </c>
      <c r="K12" s="51">
        <f>IFERROR((テーブル141542[[#This Row],[列5]]+テーブル141542[[#This Row],[列7]]/60)*$C$5,"")</f>
        <v>0</v>
      </c>
      <c r="L12" s="52" t="s">
        <v>5</v>
      </c>
      <c r="M12" s="57"/>
      <c r="N12" s="54"/>
      <c r="O12" s="75"/>
      <c r="P12" s="44"/>
    </row>
    <row r="13" spans="1:16" ht="22.5" customHeight="1" x14ac:dyDescent="0.15">
      <c r="A13" s="22"/>
      <c r="B13" s="55" t="str">
        <f>IF(テーブル141542[[#This Row],[列1]]="",
    "",
    TEXT(テーブル141542[[#This Row],[列1]],"(aaa)"))</f>
        <v/>
      </c>
      <c r="C13" s="17" t="s">
        <v>22</v>
      </c>
      <c r="D13" s="95" t="s">
        <v>23</v>
      </c>
      <c r="E13" s="18" t="s">
        <v>22</v>
      </c>
      <c r="F13" s="143" t="s">
        <v>36</v>
      </c>
      <c r="G13" s="47">
        <f>IF(OR(テーブル141542[[#This Row],[列2]]="",
          テーブル141542[[#This Row],[列4]]=""),
     0,
     IFERROR(HOUR(テーブル141542[[#This Row],[列4]]-テーブル141542[[#This Row],[列15]]-テーブル141542[[#This Row],[列2]]),
                  IFERROR(HOUR(テーブル141542[[#This Row],[列4]]-テーブル141542[[#This Row],[列2]]),
                               0)))</f>
        <v>0</v>
      </c>
      <c r="H13" s="48" t="s">
        <v>24</v>
      </c>
      <c r="I1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50" t="s">
        <v>25</v>
      </c>
      <c r="K13" s="51">
        <f>IFERROR((テーブル141542[[#This Row],[列5]]+テーブル141542[[#This Row],[列7]]/60)*$C$5,"")</f>
        <v>0</v>
      </c>
      <c r="L13" s="52" t="s">
        <v>5</v>
      </c>
      <c r="M13" s="57"/>
      <c r="N13" s="54"/>
      <c r="O13" s="75"/>
      <c r="P13" s="44"/>
    </row>
    <row r="14" spans="1:16" ht="22.5" customHeight="1" x14ac:dyDescent="0.15">
      <c r="A14" s="22"/>
      <c r="B14" s="55" t="str">
        <f>IF(テーブル141542[[#This Row],[列1]]="",
    "",
    TEXT(テーブル141542[[#This Row],[列1]],"(aaa)"))</f>
        <v/>
      </c>
      <c r="C14" s="17" t="s">
        <v>22</v>
      </c>
      <c r="D14" s="95" t="s">
        <v>23</v>
      </c>
      <c r="E14" s="18" t="s">
        <v>22</v>
      </c>
      <c r="F14" s="143" t="s">
        <v>36</v>
      </c>
      <c r="G14" s="47">
        <f>IF(OR(テーブル141542[[#This Row],[列2]]="",
          テーブル141542[[#This Row],[列4]]=""),
     0,
     IFERROR(HOUR(テーブル141542[[#This Row],[列4]]-テーブル141542[[#This Row],[列15]]-テーブル141542[[#This Row],[列2]]),
                  IFERROR(HOUR(テーブル141542[[#This Row],[列4]]-テーブル141542[[#This Row],[列2]]),
                               0)))</f>
        <v>0</v>
      </c>
      <c r="H14" s="48" t="s">
        <v>24</v>
      </c>
      <c r="I1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50" t="s">
        <v>25</v>
      </c>
      <c r="K14" s="51">
        <f>IFERROR((テーブル141542[[#This Row],[列5]]+テーブル141542[[#This Row],[列7]]/60)*$C$5,"")</f>
        <v>0</v>
      </c>
      <c r="L14" s="52" t="s">
        <v>5</v>
      </c>
      <c r="M14" s="57"/>
      <c r="N14" s="54"/>
      <c r="O14" s="75"/>
      <c r="P14" s="44"/>
    </row>
    <row r="15" spans="1:16" ht="22.5" customHeight="1" x14ac:dyDescent="0.15">
      <c r="A15" s="22"/>
      <c r="B15" s="55" t="str">
        <f>IF(テーブル141542[[#This Row],[列1]]="",
    "",
    TEXT(テーブル141542[[#This Row],[列1]],"(aaa)"))</f>
        <v/>
      </c>
      <c r="C15" s="17" t="s">
        <v>22</v>
      </c>
      <c r="D15" s="95" t="s">
        <v>23</v>
      </c>
      <c r="E15" s="18" t="s">
        <v>22</v>
      </c>
      <c r="F15" s="143" t="s">
        <v>36</v>
      </c>
      <c r="G15" s="47">
        <f>IF(OR(テーブル141542[[#This Row],[列2]]="",
          テーブル141542[[#This Row],[列4]]=""),
     0,
     IFERROR(HOUR(テーブル141542[[#This Row],[列4]]-テーブル141542[[#This Row],[列15]]-テーブル141542[[#This Row],[列2]]),
                  IFERROR(HOUR(テーブル141542[[#This Row],[列4]]-テーブル141542[[#This Row],[列2]]),
                               0)))</f>
        <v>0</v>
      </c>
      <c r="H15" s="48" t="s">
        <v>24</v>
      </c>
      <c r="I1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50" t="s">
        <v>25</v>
      </c>
      <c r="K15" s="51">
        <f>IFERROR((テーブル141542[[#This Row],[列5]]+テーブル141542[[#This Row],[列7]]/60)*$C$5,"")</f>
        <v>0</v>
      </c>
      <c r="L15" s="52" t="s">
        <v>5</v>
      </c>
      <c r="M15" s="57"/>
      <c r="N15" s="54"/>
      <c r="O15" s="75"/>
      <c r="P15" s="44"/>
    </row>
    <row r="16" spans="1:16" ht="22.5" customHeight="1" x14ac:dyDescent="0.15">
      <c r="A16" s="22"/>
      <c r="B16" s="55" t="str">
        <f>IF(テーブル141542[[#This Row],[列1]]="",
    "",
    TEXT(テーブル141542[[#This Row],[列1]],"(aaa)"))</f>
        <v/>
      </c>
      <c r="C16" s="17" t="s">
        <v>22</v>
      </c>
      <c r="D16" s="95" t="s">
        <v>23</v>
      </c>
      <c r="E16" s="18" t="s">
        <v>22</v>
      </c>
      <c r="F16" s="143" t="s">
        <v>36</v>
      </c>
      <c r="G16" s="47">
        <f>IF(OR(テーブル141542[[#This Row],[列2]]="",
          テーブル141542[[#This Row],[列4]]=""),
     0,
     IFERROR(HOUR(テーブル141542[[#This Row],[列4]]-テーブル141542[[#This Row],[列15]]-テーブル141542[[#This Row],[列2]]),
                  IFERROR(HOUR(テーブル141542[[#This Row],[列4]]-テーブル141542[[#This Row],[列2]]),
                               0)))</f>
        <v>0</v>
      </c>
      <c r="H16" s="48" t="s">
        <v>24</v>
      </c>
      <c r="I1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50" t="s">
        <v>25</v>
      </c>
      <c r="K16" s="51">
        <f>IFERROR((テーブル141542[[#This Row],[列5]]+テーブル141542[[#This Row],[列7]]/60)*$C$5,"")</f>
        <v>0</v>
      </c>
      <c r="L16" s="52" t="s">
        <v>5</v>
      </c>
      <c r="M16" s="57"/>
      <c r="N16" s="54"/>
      <c r="O16" s="75"/>
      <c r="P16" s="44"/>
    </row>
    <row r="17" spans="1:16" ht="22.5" customHeight="1" x14ac:dyDescent="0.15">
      <c r="A17" s="22"/>
      <c r="B17" s="55" t="str">
        <f>IF(テーブル141542[[#This Row],[列1]]="",
    "",
    TEXT(テーブル141542[[#This Row],[列1]],"(aaa)"))</f>
        <v/>
      </c>
      <c r="C17" s="17" t="s">
        <v>22</v>
      </c>
      <c r="D17" s="95" t="s">
        <v>23</v>
      </c>
      <c r="E17" s="18" t="s">
        <v>22</v>
      </c>
      <c r="F17" s="143" t="s">
        <v>36</v>
      </c>
      <c r="G17" s="47">
        <f>IF(OR(テーブル141542[[#This Row],[列2]]="",
          テーブル141542[[#This Row],[列4]]=""),
     0,
     IFERROR(HOUR(テーブル141542[[#This Row],[列4]]-テーブル141542[[#This Row],[列15]]-テーブル141542[[#This Row],[列2]]),
                  IFERROR(HOUR(テーブル141542[[#This Row],[列4]]-テーブル141542[[#This Row],[列2]]),
                               0)))</f>
        <v>0</v>
      </c>
      <c r="H17" s="48" t="s">
        <v>24</v>
      </c>
      <c r="I1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50" t="s">
        <v>25</v>
      </c>
      <c r="K17" s="51">
        <f>IFERROR((テーブル141542[[#This Row],[列5]]+テーブル141542[[#This Row],[列7]]/60)*$C$5,"")</f>
        <v>0</v>
      </c>
      <c r="L17" s="52" t="s">
        <v>5</v>
      </c>
      <c r="M17" s="57"/>
      <c r="N17" s="54"/>
      <c r="O17" s="75"/>
      <c r="P17" s="44"/>
    </row>
    <row r="18" spans="1:16" ht="22.5" customHeight="1" x14ac:dyDescent="0.15">
      <c r="A18" s="22"/>
      <c r="B18" s="55" t="str">
        <f>IF(テーブル141542[[#This Row],[列1]]="",
    "",
    TEXT(テーブル141542[[#This Row],[列1]],"(aaa)"))</f>
        <v/>
      </c>
      <c r="C18" s="17" t="s">
        <v>22</v>
      </c>
      <c r="D18" s="95" t="s">
        <v>23</v>
      </c>
      <c r="E18" s="18" t="s">
        <v>22</v>
      </c>
      <c r="F18" s="143" t="s">
        <v>36</v>
      </c>
      <c r="G18" s="47">
        <f>IF(OR(テーブル141542[[#This Row],[列2]]="",
          テーブル141542[[#This Row],[列4]]=""),
     0,
     IFERROR(HOUR(テーブル141542[[#This Row],[列4]]-テーブル141542[[#This Row],[列15]]-テーブル141542[[#This Row],[列2]]),
                  IFERROR(HOUR(テーブル141542[[#This Row],[列4]]-テーブル141542[[#This Row],[列2]]),
                               0)))</f>
        <v>0</v>
      </c>
      <c r="H18" s="48" t="s">
        <v>24</v>
      </c>
      <c r="I1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50" t="s">
        <v>25</v>
      </c>
      <c r="K18" s="51">
        <f>IFERROR((テーブル141542[[#This Row],[列5]]+テーブル141542[[#This Row],[列7]]/60)*$C$5,"")</f>
        <v>0</v>
      </c>
      <c r="L18" s="52" t="s">
        <v>5</v>
      </c>
      <c r="M18" s="57"/>
      <c r="N18" s="54"/>
      <c r="O18" s="75"/>
      <c r="P18" s="44"/>
    </row>
    <row r="19" spans="1:16" ht="22.5" customHeight="1" x14ac:dyDescent="0.15">
      <c r="A19" s="22"/>
      <c r="B19" s="55" t="str">
        <f>IF(テーブル141542[[#This Row],[列1]]="",
    "",
    TEXT(テーブル141542[[#This Row],[列1]],"(aaa)"))</f>
        <v/>
      </c>
      <c r="C19" s="17" t="s">
        <v>22</v>
      </c>
      <c r="D19" s="95" t="s">
        <v>23</v>
      </c>
      <c r="E19" s="18" t="s">
        <v>22</v>
      </c>
      <c r="F19" s="143" t="s">
        <v>36</v>
      </c>
      <c r="G19" s="47">
        <f>IF(OR(テーブル141542[[#This Row],[列2]]="",
          テーブル141542[[#This Row],[列4]]=""),
     0,
     IFERROR(HOUR(テーブル141542[[#This Row],[列4]]-テーブル141542[[#This Row],[列15]]-テーブル141542[[#This Row],[列2]]),
                  IFERROR(HOUR(テーブル141542[[#This Row],[列4]]-テーブル141542[[#This Row],[列2]]),
                               0)))</f>
        <v>0</v>
      </c>
      <c r="H19" s="48" t="s">
        <v>24</v>
      </c>
      <c r="I1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50" t="s">
        <v>25</v>
      </c>
      <c r="K19" s="51">
        <f>IFERROR((テーブル141542[[#This Row],[列5]]+テーブル141542[[#This Row],[列7]]/60)*$C$5,"")</f>
        <v>0</v>
      </c>
      <c r="L19" s="52" t="s">
        <v>5</v>
      </c>
      <c r="M19" s="57"/>
      <c r="N19" s="54"/>
      <c r="O19" s="75"/>
      <c r="P19" s="44"/>
    </row>
    <row r="20" spans="1:16" ht="22.5" customHeight="1" x14ac:dyDescent="0.15">
      <c r="A20" s="22"/>
      <c r="B20" s="55" t="str">
        <f>IF(テーブル141542[[#This Row],[列1]]="",
    "",
    TEXT(テーブル141542[[#This Row],[列1]],"(aaa)"))</f>
        <v/>
      </c>
      <c r="C20" s="17" t="s">
        <v>22</v>
      </c>
      <c r="D20" s="95" t="s">
        <v>23</v>
      </c>
      <c r="E20" s="18" t="s">
        <v>22</v>
      </c>
      <c r="F20" s="143" t="s">
        <v>36</v>
      </c>
      <c r="G20" s="47">
        <f>IF(OR(テーブル141542[[#This Row],[列2]]="",
          テーブル141542[[#This Row],[列4]]=""),
     0,
     IFERROR(HOUR(テーブル141542[[#This Row],[列4]]-テーブル141542[[#This Row],[列15]]-テーブル141542[[#This Row],[列2]]),
                  IFERROR(HOUR(テーブル141542[[#This Row],[列4]]-テーブル141542[[#This Row],[列2]]),
                               0)))</f>
        <v>0</v>
      </c>
      <c r="H20" s="48" t="s">
        <v>24</v>
      </c>
      <c r="I2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50" t="s">
        <v>25</v>
      </c>
      <c r="K20" s="51">
        <f>IFERROR((テーブル141542[[#This Row],[列5]]+テーブル141542[[#This Row],[列7]]/60)*$C$5,"")</f>
        <v>0</v>
      </c>
      <c r="L20" s="52" t="s">
        <v>5</v>
      </c>
      <c r="M20" s="57"/>
      <c r="N20" s="54"/>
      <c r="O20" s="75"/>
      <c r="P20" s="44"/>
    </row>
    <row r="21" spans="1:16" ht="22.5" customHeight="1" x14ac:dyDescent="0.15">
      <c r="A21" s="22"/>
      <c r="B21" s="55" t="str">
        <f>IF(テーブル141542[[#This Row],[列1]]="",
    "",
    TEXT(テーブル141542[[#This Row],[列1]],"(aaa)"))</f>
        <v/>
      </c>
      <c r="C21" s="17" t="s">
        <v>22</v>
      </c>
      <c r="D21" s="95" t="s">
        <v>23</v>
      </c>
      <c r="E21" s="18" t="s">
        <v>22</v>
      </c>
      <c r="F21" s="143" t="s">
        <v>36</v>
      </c>
      <c r="G21" s="47">
        <f>IF(OR(テーブル141542[[#This Row],[列2]]="",
          テーブル141542[[#This Row],[列4]]=""),
     0,
     IFERROR(HOUR(テーブル141542[[#This Row],[列4]]-テーブル141542[[#This Row],[列15]]-テーブル141542[[#This Row],[列2]]),
                  IFERROR(HOUR(テーブル141542[[#This Row],[列4]]-テーブル141542[[#This Row],[列2]]),
                               0)))</f>
        <v>0</v>
      </c>
      <c r="H21" s="48" t="s">
        <v>24</v>
      </c>
      <c r="I2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50" t="s">
        <v>25</v>
      </c>
      <c r="K21" s="51">
        <f>IFERROR((テーブル141542[[#This Row],[列5]]+テーブル141542[[#This Row],[列7]]/60)*$C$5,"")</f>
        <v>0</v>
      </c>
      <c r="L21" s="52" t="s">
        <v>5</v>
      </c>
      <c r="M21" s="57"/>
      <c r="N21" s="54"/>
      <c r="O21" s="75"/>
      <c r="P21" s="44"/>
    </row>
    <row r="22" spans="1:16" ht="22.5" customHeight="1" x14ac:dyDescent="0.15">
      <c r="A22" s="22"/>
      <c r="B22" s="55" t="str">
        <f>IF(テーブル141542[[#This Row],[列1]]="",
    "",
    TEXT(テーブル141542[[#This Row],[列1]],"(aaa)"))</f>
        <v/>
      </c>
      <c r="C22" s="17" t="s">
        <v>22</v>
      </c>
      <c r="D22" s="95" t="s">
        <v>23</v>
      </c>
      <c r="E22" s="18" t="s">
        <v>22</v>
      </c>
      <c r="F22" s="143" t="s">
        <v>36</v>
      </c>
      <c r="G22" s="47">
        <f>IF(OR(テーブル141542[[#This Row],[列2]]="",
          テーブル141542[[#This Row],[列4]]=""),
     0,
     IFERROR(HOUR(テーブル141542[[#This Row],[列4]]-テーブル141542[[#This Row],[列15]]-テーブル141542[[#This Row],[列2]]),
                  IFERROR(HOUR(テーブル141542[[#This Row],[列4]]-テーブル141542[[#This Row],[列2]]),
                               0)))</f>
        <v>0</v>
      </c>
      <c r="H22" s="48" t="s">
        <v>24</v>
      </c>
      <c r="I2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50" t="s">
        <v>25</v>
      </c>
      <c r="K22" s="51">
        <f>IFERROR((テーブル141542[[#This Row],[列5]]+テーブル141542[[#This Row],[列7]]/60)*$C$5,"")</f>
        <v>0</v>
      </c>
      <c r="L22" s="52" t="s">
        <v>5</v>
      </c>
      <c r="M22" s="57"/>
      <c r="N22" s="54"/>
      <c r="O22" s="75"/>
      <c r="P22" s="44"/>
    </row>
    <row r="23" spans="1:16" ht="22.5" customHeight="1" x14ac:dyDescent="0.15">
      <c r="A23" s="22"/>
      <c r="B23" s="55" t="str">
        <f>IF(テーブル141542[[#This Row],[列1]]="",
    "",
    TEXT(テーブル141542[[#This Row],[列1]],"(aaa)"))</f>
        <v/>
      </c>
      <c r="C23" s="17" t="s">
        <v>22</v>
      </c>
      <c r="D23" s="95" t="s">
        <v>23</v>
      </c>
      <c r="E23" s="18" t="s">
        <v>22</v>
      </c>
      <c r="F23" s="143" t="s">
        <v>36</v>
      </c>
      <c r="G23" s="47">
        <f>IF(OR(テーブル141542[[#This Row],[列2]]="",
          テーブル141542[[#This Row],[列4]]=""),
     0,
     IFERROR(HOUR(テーブル141542[[#This Row],[列4]]-テーブル141542[[#This Row],[列15]]-テーブル141542[[#This Row],[列2]]),
                  IFERROR(HOUR(テーブル141542[[#This Row],[列4]]-テーブル141542[[#This Row],[列2]]),
                               0)))</f>
        <v>0</v>
      </c>
      <c r="H23" s="48" t="s">
        <v>24</v>
      </c>
      <c r="I2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50" t="s">
        <v>25</v>
      </c>
      <c r="K23" s="51">
        <f>IFERROR((テーブル141542[[#This Row],[列5]]+テーブル141542[[#This Row],[列7]]/60)*$C$5,"")</f>
        <v>0</v>
      </c>
      <c r="L23" s="52" t="s">
        <v>5</v>
      </c>
      <c r="M23" s="57"/>
      <c r="N23" s="54"/>
      <c r="O23" s="75"/>
      <c r="P23" s="44"/>
    </row>
    <row r="24" spans="1:16" ht="22.5" customHeight="1" x14ac:dyDescent="0.15">
      <c r="A24" s="22"/>
      <c r="B24" s="55" t="str">
        <f>IF(テーブル141542[[#This Row],[列1]]="",
    "",
    TEXT(テーブル141542[[#This Row],[列1]],"(aaa)"))</f>
        <v/>
      </c>
      <c r="C24" s="17" t="s">
        <v>22</v>
      </c>
      <c r="D24" s="95" t="s">
        <v>23</v>
      </c>
      <c r="E24" s="18" t="s">
        <v>22</v>
      </c>
      <c r="F24" s="143" t="s">
        <v>36</v>
      </c>
      <c r="G24" s="47">
        <f>IF(OR(テーブル141542[[#This Row],[列2]]="",
          テーブル141542[[#This Row],[列4]]=""),
     0,
     IFERROR(HOUR(テーブル141542[[#This Row],[列4]]-テーブル141542[[#This Row],[列15]]-テーブル141542[[#This Row],[列2]]),
                  IFERROR(HOUR(テーブル141542[[#This Row],[列4]]-テーブル141542[[#This Row],[列2]]),
                               0)))</f>
        <v>0</v>
      </c>
      <c r="H24" s="48" t="s">
        <v>24</v>
      </c>
      <c r="I2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50" t="s">
        <v>25</v>
      </c>
      <c r="K24" s="51">
        <f>IFERROR((テーブル141542[[#This Row],[列5]]+テーブル141542[[#This Row],[列7]]/60)*$C$5,"")</f>
        <v>0</v>
      </c>
      <c r="L24" s="52" t="s">
        <v>5</v>
      </c>
      <c r="M24" s="53"/>
      <c r="N24" s="54"/>
      <c r="O24" s="75"/>
      <c r="P24" s="44"/>
    </row>
    <row r="25" spans="1:16" ht="22.5" customHeight="1" x14ac:dyDescent="0.15">
      <c r="A25" s="22"/>
      <c r="B25" s="55" t="str">
        <f>IF(テーブル141542[[#This Row],[列1]]="",
    "",
    TEXT(テーブル141542[[#This Row],[列1]],"(aaa)"))</f>
        <v/>
      </c>
      <c r="C25" s="17" t="s">
        <v>22</v>
      </c>
      <c r="D25" s="95" t="s">
        <v>23</v>
      </c>
      <c r="E25" s="18" t="s">
        <v>22</v>
      </c>
      <c r="F25" s="143" t="s">
        <v>36</v>
      </c>
      <c r="G25" s="47">
        <f>IF(OR(テーブル141542[[#This Row],[列2]]="",
          テーブル141542[[#This Row],[列4]]=""),
     0,
     IFERROR(HOUR(テーブル141542[[#This Row],[列4]]-テーブル141542[[#This Row],[列15]]-テーブル141542[[#This Row],[列2]]),
                  IFERROR(HOUR(テーブル141542[[#This Row],[列4]]-テーブル141542[[#This Row],[列2]]),
                               0)))</f>
        <v>0</v>
      </c>
      <c r="H25" s="48" t="s">
        <v>24</v>
      </c>
      <c r="I2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50" t="s">
        <v>25</v>
      </c>
      <c r="K25" s="51">
        <f>IFERROR((テーブル141542[[#This Row],[列5]]+テーブル141542[[#This Row],[列7]]/60)*$C$5,"")</f>
        <v>0</v>
      </c>
      <c r="L25" s="52" t="s">
        <v>5</v>
      </c>
      <c r="M25" s="57"/>
      <c r="N25" s="54"/>
      <c r="O25" s="75"/>
      <c r="P25" s="44"/>
    </row>
    <row r="26" spans="1:16" ht="22.5" customHeight="1" x14ac:dyDescent="0.15">
      <c r="A26" s="22"/>
      <c r="B26" s="55" t="str">
        <f>IF(テーブル141542[[#This Row],[列1]]="",
    "",
    TEXT(テーブル141542[[#This Row],[列1]],"(aaa)"))</f>
        <v/>
      </c>
      <c r="C26" s="17" t="s">
        <v>22</v>
      </c>
      <c r="D26" s="95" t="s">
        <v>23</v>
      </c>
      <c r="E26" s="18" t="s">
        <v>22</v>
      </c>
      <c r="F26" s="143" t="s">
        <v>36</v>
      </c>
      <c r="G26" s="47">
        <f>IF(OR(テーブル141542[[#This Row],[列2]]="",
          テーブル141542[[#This Row],[列4]]=""),
     0,
     IFERROR(HOUR(テーブル141542[[#This Row],[列4]]-テーブル141542[[#This Row],[列15]]-テーブル141542[[#This Row],[列2]]),
                  IFERROR(HOUR(テーブル141542[[#This Row],[列4]]-テーブル141542[[#This Row],[列2]]),
                               0)))</f>
        <v>0</v>
      </c>
      <c r="H26" s="48" t="s">
        <v>24</v>
      </c>
      <c r="I2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50" t="s">
        <v>25</v>
      </c>
      <c r="K26" s="51">
        <f>IFERROR((テーブル141542[[#This Row],[列5]]+テーブル141542[[#This Row],[列7]]/60)*$C$5,"")</f>
        <v>0</v>
      </c>
      <c r="L26" s="52" t="s">
        <v>5</v>
      </c>
      <c r="M26" s="57"/>
      <c r="N26" s="54"/>
      <c r="O26" s="75"/>
      <c r="P26" s="44"/>
    </row>
    <row r="27" spans="1:16" ht="22.5" customHeight="1" x14ac:dyDescent="0.15">
      <c r="A27" s="22"/>
      <c r="B27" s="55" t="str">
        <f>IF(テーブル141542[[#This Row],[列1]]="",
    "",
    TEXT(テーブル141542[[#This Row],[列1]],"(aaa)"))</f>
        <v/>
      </c>
      <c r="C27" s="17" t="s">
        <v>22</v>
      </c>
      <c r="D27" s="95" t="s">
        <v>23</v>
      </c>
      <c r="E27" s="18" t="s">
        <v>22</v>
      </c>
      <c r="F27" s="143" t="s">
        <v>36</v>
      </c>
      <c r="G27" s="47">
        <f>IF(OR(テーブル141542[[#This Row],[列2]]="",
          テーブル141542[[#This Row],[列4]]=""),
     0,
     IFERROR(HOUR(テーブル141542[[#This Row],[列4]]-テーブル141542[[#This Row],[列15]]-テーブル141542[[#This Row],[列2]]),
                  IFERROR(HOUR(テーブル141542[[#This Row],[列4]]-テーブル141542[[#This Row],[列2]]),
                               0)))</f>
        <v>0</v>
      </c>
      <c r="H27" s="48" t="s">
        <v>24</v>
      </c>
      <c r="I2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50" t="s">
        <v>25</v>
      </c>
      <c r="K27" s="51">
        <f>IFERROR((テーブル141542[[#This Row],[列5]]+テーブル141542[[#This Row],[列7]]/60)*$C$5,"")</f>
        <v>0</v>
      </c>
      <c r="L27" s="52" t="s">
        <v>5</v>
      </c>
      <c r="M27" s="57"/>
      <c r="N27" s="54"/>
      <c r="O27" s="75"/>
      <c r="P27" s="44"/>
    </row>
    <row r="28" spans="1:16" ht="22.5" customHeight="1" x14ac:dyDescent="0.15">
      <c r="A28" s="22"/>
      <c r="B28" s="55" t="str">
        <f>IF(テーブル141542[[#This Row],[列1]]="",
    "",
    TEXT(テーブル141542[[#This Row],[列1]],"(aaa)"))</f>
        <v/>
      </c>
      <c r="C28" s="17" t="s">
        <v>22</v>
      </c>
      <c r="D28" s="95" t="s">
        <v>23</v>
      </c>
      <c r="E28" s="18" t="s">
        <v>22</v>
      </c>
      <c r="F28" s="143" t="s">
        <v>36</v>
      </c>
      <c r="G28" s="47">
        <f>IF(OR(テーブル141542[[#This Row],[列2]]="",
          テーブル141542[[#This Row],[列4]]=""),
     0,
     IFERROR(HOUR(テーブル141542[[#This Row],[列4]]-テーブル141542[[#This Row],[列15]]-テーブル141542[[#This Row],[列2]]),
                  IFERROR(HOUR(テーブル141542[[#This Row],[列4]]-テーブル141542[[#This Row],[列2]]),
                               0)))</f>
        <v>0</v>
      </c>
      <c r="H28" s="48" t="s">
        <v>24</v>
      </c>
      <c r="I2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50" t="s">
        <v>25</v>
      </c>
      <c r="K28" s="51">
        <f>IFERROR((テーブル141542[[#This Row],[列5]]+テーブル141542[[#This Row],[列7]]/60)*$C$5,"")</f>
        <v>0</v>
      </c>
      <c r="L28" s="52" t="s">
        <v>5</v>
      </c>
      <c r="M28" s="57"/>
      <c r="N28" s="54"/>
      <c r="O28" s="75"/>
      <c r="P28" s="44"/>
    </row>
    <row r="29" spans="1:16" ht="22.5" customHeight="1" x14ac:dyDescent="0.15">
      <c r="A29" s="22"/>
      <c r="B29" s="55" t="str">
        <f>IF(テーブル141542[[#This Row],[列1]]="",
    "",
    TEXT(テーブル141542[[#This Row],[列1]],"(aaa)"))</f>
        <v/>
      </c>
      <c r="C29" s="17" t="s">
        <v>22</v>
      </c>
      <c r="D29" s="95" t="s">
        <v>23</v>
      </c>
      <c r="E29" s="18" t="s">
        <v>22</v>
      </c>
      <c r="F29" s="143" t="s">
        <v>36</v>
      </c>
      <c r="G29" s="47">
        <f>IF(OR(テーブル141542[[#This Row],[列2]]="",
          テーブル141542[[#This Row],[列4]]=""),
     0,
     IFERROR(HOUR(テーブル141542[[#This Row],[列4]]-テーブル141542[[#This Row],[列15]]-テーブル141542[[#This Row],[列2]]),
                  IFERROR(HOUR(テーブル141542[[#This Row],[列4]]-テーブル141542[[#This Row],[列2]]),
                               0)))</f>
        <v>0</v>
      </c>
      <c r="H29" s="48" t="s">
        <v>24</v>
      </c>
      <c r="I2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50" t="s">
        <v>25</v>
      </c>
      <c r="K29" s="51">
        <f>IFERROR((テーブル141542[[#This Row],[列5]]+テーブル141542[[#This Row],[列7]]/60)*$C$5,"")</f>
        <v>0</v>
      </c>
      <c r="L29" s="52" t="s">
        <v>5</v>
      </c>
      <c r="M29" s="57"/>
      <c r="N29" s="54"/>
      <c r="O29" s="75"/>
      <c r="P29" s="44"/>
    </row>
    <row r="30" spans="1:16" ht="22.5" customHeight="1" thickBot="1" x14ac:dyDescent="0.2">
      <c r="A30" s="23"/>
      <c r="B30" s="58" t="str">
        <f>IF(テーブル141542[[#This Row],[列1]]="",
    "",
    TEXT(テーブル141542[[#This Row],[列1]],"(aaa)"))</f>
        <v/>
      </c>
      <c r="C30" s="19" t="s">
        <v>22</v>
      </c>
      <c r="D30" s="59" t="s">
        <v>23</v>
      </c>
      <c r="E30" s="144" t="s">
        <v>22</v>
      </c>
      <c r="F30" s="20" t="s">
        <v>36</v>
      </c>
      <c r="G30" s="60">
        <f>IF(OR(テーブル141542[[#This Row],[列2]]="",
          テーブル141542[[#This Row],[列4]]=""),
     0,
     IFERROR(HOUR(テーブル141542[[#This Row],[列4]]-テーブル141542[[#This Row],[列15]]-テーブル141542[[#This Row],[列2]]),
                  IFERROR(HOUR(テーブル141542[[#This Row],[列4]]-テーブル141542[[#This Row],[列2]]),
                               0)))</f>
        <v>0</v>
      </c>
      <c r="H30" s="61" t="s">
        <v>24</v>
      </c>
      <c r="I30" s="62"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63" t="s">
        <v>25</v>
      </c>
      <c r="K30" s="64">
        <f>IFERROR((テーブル141542[[#This Row],[列5]]+テーブル141542[[#This Row],[列7]]/60)*$C$5,"")</f>
        <v>0</v>
      </c>
      <c r="L30" s="65" t="s">
        <v>5</v>
      </c>
      <c r="M30" s="66"/>
      <c r="N30" s="67"/>
      <c r="O30" s="75"/>
      <c r="P30" s="44"/>
    </row>
    <row r="31" spans="1:16" ht="22.5" customHeight="1" thickBot="1" x14ac:dyDescent="0.2">
      <c r="A31" s="184" t="s">
        <v>30</v>
      </c>
      <c r="B31" s="185"/>
      <c r="C31" s="186"/>
      <c r="D31" s="187"/>
      <c r="E31" s="188"/>
      <c r="F31" s="93"/>
      <c r="G31" s="189">
        <f>SUM(テーブル141542[[#All],[列5]])+SUM(テーブル141542[[#All],[列7]])/60</f>
        <v>7</v>
      </c>
      <c r="H31" s="190"/>
      <c r="I31" s="191" t="s">
        <v>26</v>
      </c>
      <c r="J31" s="192"/>
      <c r="K31" s="68">
        <f>SUM(テーブル141542[[#All],[列9]])</f>
        <v>22610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D1:M1"/>
    <mergeCell ref="A3:B3"/>
    <mergeCell ref="C3:E3"/>
    <mergeCell ref="A4:B4"/>
    <mergeCell ref="C4:E4"/>
    <mergeCell ref="A2:N2"/>
    <mergeCell ref="A5:B5"/>
    <mergeCell ref="C5:E5"/>
    <mergeCell ref="A7:B7"/>
    <mergeCell ref="C7:E7"/>
    <mergeCell ref="G7:J7"/>
    <mergeCell ref="M31:N31"/>
    <mergeCell ref="K7:L7"/>
    <mergeCell ref="A31:B31"/>
    <mergeCell ref="C31:E31"/>
    <mergeCell ref="G31:H31"/>
    <mergeCell ref="I31:J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9" sqref="P9"/>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①年月支払分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204" t="s">
        <v>18</v>
      </c>
      <c r="D7" s="204"/>
      <c r="E7" s="204"/>
      <c r="F7" s="156" t="s">
        <v>53</v>
      </c>
      <c r="G7" s="182" t="s">
        <v>19</v>
      </c>
      <c r="H7" s="198"/>
      <c r="I7" s="198"/>
      <c r="J7" s="183"/>
      <c r="K7" s="182" t="s">
        <v>20</v>
      </c>
      <c r="L7" s="183"/>
      <c r="M7" s="31" t="s">
        <v>32</v>
      </c>
      <c r="N7" s="32" t="s">
        <v>21</v>
      </c>
      <c r="O7" s="33"/>
    </row>
    <row r="8" spans="1:16" ht="22.5" customHeight="1" x14ac:dyDescent="0.15">
      <c r="A8" s="21"/>
      <c r="B8" s="34" t="str">
        <f>IF(テーブル1415[[#This Row],[列1]]="",
    "",
    TEXT(テーブル1415[[#This Row],[列1]],"(aaa)"))</f>
        <v/>
      </c>
      <c r="C8" s="148" t="s">
        <v>36</v>
      </c>
      <c r="D8" s="94" t="s">
        <v>23</v>
      </c>
      <c r="E8" s="147" t="s">
        <v>36</v>
      </c>
      <c r="F8" s="146" t="s">
        <v>36</v>
      </c>
      <c r="G8" s="36">
        <f>IF(OR(テーブル1415[[#This Row],[列2]]="",
          テーブル1415[[#This Row],[列4]]=""),
     0,
     IFERROR(HOUR(テーブル1415[[#This Row],[列4]]-テーブル1415[[#This Row],[列15]]-テーブル1415[[#This Row],[列2]]),
                  IFERROR(HOUR(テーブル1415[[#This Row],[列4]]-テーブル1415[[#This Row],[列2]]),
                               0)))</f>
        <v>0</v>
      </c>
      <c r="H8" s="37" t="s">
        <v>24</v>
      </c>
      <c r="I8" s="38"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39" t="s">
        <v>25</v>
      </c>
      <c r="K8" s="40">
        <f>IFERROR((テーブル1415[[#This Row],[列5]]+テーブル1415[[#This Row],[列7]]/60)*$C$5,"")</f>
        <v>0</v>
      </c>
      <c r="L8" s="41" t="s">
        <v>5</v>
      </c>
      <c r="M8" s="42"/>
      <c r="N8" s="43"/>
      <c r="O8" s="75"/>
      <c r="P8" s="44"/>
    </row>
    <row r="9" spans="1:16" ht="22.5" customHeight="1" x14ac:dyDescent="0.15">
      <c r="A9" s="22"/>
      <c r="B9" s="45" t="str">
        <f>IF(テーブル1415[[#This Row],[列1]]="",
    "",
    TEXT(テーブル1415[[#This Row],[列1]],"(aaa)"))</f>
        <v/>
      </c>
      <c r="C9" s="17" t="s">
        <v>22</v>
      </c>
      <c r="D9" s="95" t="s">
        <v>23</v>
      </c>
      <c r="E9" s="18" t="s">
        <v>22</v>
      </c>
      <c r="F9" s="143" t="s">
        <v>36</v>
      </c>
      <c r="G9" s="47">
        <f>IF(OR(テーブル1415[[#This Row],[列2]]="",
          テーブル1415[[#This Row],[列4]]=""),
     0,
     IFERROR(HOUR(テーブル1415[[#This Row],[列4]]-テーブル1415[[#This Row],[列15]]-テーブル1415[[#This Row],[列2]]),
                  IFERROR(HOUR(テーブル1415[[#This Row],[列4]]-テーブル1415[[#This Row],[列2]]),
                               0)))</f>
        <v>0</v>
      </c>
      <c r="H9" s="48" t="s">
        <v>24</v>
      </c>
      <c r="I9" s="49"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50" t="s">
        <v>25</v>
      </c>
      <c r="K9" s="51">
        <f>IFERROR((テーブル1415[[#This Row],[列5]]+テーブル1415[[#This Row],[列7]]/60)*$C$5,"")</f>
        <v>0</v>
      </c>
      <c r="L9" s="52" t="s">
        <v>5</v>
      </c>
      <c r="M9" s="53"/>
      <c r="N9" s="54"/>
      <c r="O9" s="75"/>
      <c r="P9" s="44"/>
    </row>
    <row r="10" spans="1:16" ht="22.5" customHeight="1" x14ac:dyDescent="0.15">
      <c r="A10" s="22"/>
      <c r="B10" s="55" t="str">
        <f>IF(テーブル1415[[#This Row],[列1]]="",
    "",
    TEXT(テーブル1415[[#This Row],[列1]],"(aaa)"))</f>
        <v/>
      </c>
      <c r="C10" s="17" t="s">
        <v>22</v>
      </c>
      <c r="D10" s="95" t="s">
        <v>23</v>
      </c>
      <c r="E10" s="18" t="s">
        <v>22</v>
      </c>
      <c r="F10" s="143" t="s">
        <v>36</v>
      </c>
      <c r="G10" s="47">
        <f>IF(OR(テーブル1415[[#This Row],[列2]]="",
          テーブル1415[[#This Row],[列4]]=""),
     0,
     IFERROR(HOUR(テーブル1415[[#This Row],[列4]]-テーブル1415[[#This Row],[列15]]-テーブル1415[[#This Row],[列2]]),
                  IFERROR(HOUR(テーブル1415[[#This Row],[列4]]-テーブル1415[[#This Row],[列2]]),
                               0)))</f>
        <v>0</v>
      </c>
      <c r="H10" s="48" t="s">
        <v>24</v>
      </c>
      <c r="I1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50" t="s">
        <v>25</v>
      </c>
      <c r="K10" s="51">
        <f>IFERROR((テーブル1415[[#This Row],[列5]]+テーブル1415[[#This Row],[列7]]/60)*$C$5,"")</f>
        <v>0</v>
      </c>
      <c r="L10" s="52" t="s">
        <v>5</v>
      </c>
      <c r="M10" s="53"/>
      <c r="N10" s="54"/>
      <c r="O10" s="75"/>
      <c r="P10" s="44"/>
    </row>
    <row r="11" spans="1:16" ht="22.5" customHeight="1" x14ac:dyDescent="0.15">
      <c r="A11" s="22"/>
      <c r="B11" s="55" t="str">
        <f>IF(テーブル1415[[#This Row],[列1]]="",
    "",
    TEXT(テーブル1415[[#This Row],[列1]],"(aaa)"))</f>
        <v/>
      </c>
      <c r="C11" s="17" t="s">
        <v>22</v>
      </c>
      <c r="D11" s="95" t="s">
        <v>23</v>
      </c>
      <c r="E11" s="18" t="s">
        <v>22</v>
      </c>
      <c r="F11" s="143" t="s">
        <v>36</v>
      </c>
      <c r="G11" s="47">
        <f>IF(OR(テーブル1415[[#This Row],[列2]]="",
          テーブル1415[[#This Row],[列4]]=""),
     0,
     IFERROR(HOUR(テーブル1415[[#This Row],[列4]]-テーブル1415[[#This Row],[列15]]-テーブル1415[[#This Row],[列2]]),
                  IFERROR(HOUR(テーブル1415[[#This Row],[列4]]-テーブル1415[[#This Row],[列2]]),
                               0)))</f>
        <v>0</v>
      </c>
      <c r="H11" s="48" t="s">
        <v>24</v>
      </c>
      <c r="I1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50" t="s">
        <v>25</v>
      </c>
      <c r="K11" s="51">
        <f>IFERROR((テーブル1415[[#This Row],[列5]]+テーブル1415[[#This Row],[列7]]/60)*$C$5,"")</f>
        <v>0</v>
      </c>
      <c r="L11" s="52" t="s">
        <v>5</v>
      </c>
      <c r="M11" s="53"/>
      <c r="N11" s="54"/>
      <c r="O11" s="75"/>
      <c r="P11" s="44"/>
    </row>
    <row r="12" spans="1:16" ht="22.5" customHeight="1" x14ac:dyDescent="0.15">
      <c r="A12" s="22"/>
      <c r="B12" s="55" t="str">
        <f>IF(テーブル1415[[#This Row],[列1]]="",
    "",
    TEXT(テーブル1415[[#This Row],[列1]],"(aaa)"))</f>
        <v/>
      </c>
      <c r="C12" s="17" t="s">
        <v>22</v>
      </c>
      <c r="D12" s="95" t="s">
        <v>23</v>
      </c>
      <c r="E12" s="18" t="s">
        <v>22</v>
      </c>
      <c r="F12" s="143" t="s">
        <v>36</v>
      </c>
      <c r="G12" s="47">
        <f>IF(OR(テーブル1415[[#This Row],[列2]]="",
          テーブル1415[[#This Row],[列4]]=""),
     0,
     IFERROR(HOUR(テーブル1415[[#This Row],[列4]]-テーブル1415[[#This Row],[列15]]-テーブル1415[[#This Row],[列2]]),
                  IFERROR(HOUR(テーブル1415[[#This Row],[列4]]-テーブル1415[[#This Row],[列2]]),
                               0)))</f>
        <v>0</v>
      </c>
      <c r="H12" s="48" t="s">
        <v>24</v>
      </c>
      <c r="I1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50" t="s">
        <v>25</v>
      </c>
      <c r="K12" s="51">
        <f>IFERROR((テーブル1415[[#This Row],[列5]]+テーブル1415[[#This Row],[列7]]/60)*$C$5,"")</f>
        <v>0</v>
      </c>
      <c r="L12" s="52" t="s">
        <v>5</v>
      </c>
      <c r="M12" s="57"/>
      <c r="N12" s="54"/>
      <c r="O12" s="75"/>
      <c r="P12" s="44"/>
    </row>
    <row r="13" spans="1:16" ht="22.5" customHeight="1" x14ac:dyDescent="0.15">
      <c r="A13" s="22"/>
      <c r="B13" s="55" t="str">
        <f>IF(テーブル1415[[#This Row],[列1]]="",
    "",
    TEXT(テーブル1415[[#This Row],[列1]],"(aaa)"))</f>
        <v/>
      </c>
      <c r="C13" s="17" t="s">
        <v>22</v>
      </c>
      <c r="D13" s="95" t="s">
        <v>23</v>
      </c>
      <c r="E13" s="18" t="s">
        <v>22</v>
      </c>
      <c r="F13" s="143" t="s">
        <v>36</v>
      </c>
      <c r="G13" s="47">
        <f>IF(OR(テーブル1415[[#This Row],[列2]]="",
          テーブル1415[[#This Row],[列4]]=""),
     0,
     IFERROR(HOUR(テーブル1415[[#This Row],[列4]]-テーブル1415[[#This Row],[列15]]-テーブル1415[[#This Row],[列2]]),
                  IFERROR(HOUR(テーブル1415[[#This Row],[列4]]-テーブル1415[[#This Row],[列2]]),
                               0)))</f>
        <v>0</v>
      </c>
      <c r="H13" s="48" t="s">
        <v>24</v>
      </c>
      <c r="I1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50" t="s">
        <v>25</v>
      </c>
      <c r="K13" s="51">
        <f>IFERROR((テーブル1415[[#This Row],[列5]]+テーブル1415[[#This Row],[列7]]/60)*$C$5,"")</f>
        <v>0</v>
      </c>
      <c r="L13" s="52" t="s">
        <v>5</v>
      </c>
      <c r="M13" s="57"/>
      <c r="N13" s="54"/>
      <c r="O13" s="75"/>
      <c r="P13" s="44"/>
    </row>
    <row r="14" spans="1:16" ht="22.5" customHeight="1" x14ac:dyDescent="0.15">
      <c r="A14" s="22"/>
      <c r="B14" s="55" t="str">
        <f>IF(テーブル1415[[#This Row],[列1]]="",
    "",
    TEXT(テーブル1415[[#This Row],[列1]],"(aaa)"))</f>
        <v/>
      </c>
      <c r="C14" s="17" t="s">
        <v>22</v>
      </c>
      <c r="D14" s="95" t="s">
        <v>23</v>
      </c>
      <c r="E14" s="18" t="s">
        <v>22</v>
      </c>
      <c r="F14" s="143" t="s">
        <v>36</v>
      </c>
      <c r="G14" s="47">
        <f>IF(OR(テーブル1415[[#This Row],[列2]]="",
          テーブル1415[[#This Row],[列4]]=""),
     0,
     IFERROR(HOUR(テーブル1415[[#This Row],[列4]]-テーブル1415[[#This Row],[列15]]-テーブル1415[[#This Row],[列2]]),
                  IFERROR(HOUR(テーブル1415[[#This Row],[列4]]-テーブル1415[[#This Row],[列2]]),
                               0)))</f>
        <v>0</v>
      </c>
      <c r="H14" s="48" t="s">
        <v>24</v>
      </c>
      <c r="I1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50" t="s">
        <v>25</v>
      </c>
      <c r="K14" s="51">
        <f>IFERROR((テーブル1415[[#This Row],[列5]]+テーブル1415[[#This Row],[列7]]/60)*$C$5,"")</f>
        <v>0</v>
      </c>
      <c r="L14" s="52" t="s">
        <v>5</v>
      </c>
      <c r="M14" s="57"/>
      <c r="N14" s="54"/>
      <c r="O14" s="75"/>
      <c r="P14" s="44"/>
    </row>
    <row r="15" spans="1:16" ht="22.5" customHeight="1" x14ac:dyDescent="0.15">
      <c r="A15" s="22"/>
      <c r="B15" s="55" t="str">
        <f>IF(テーブル1415[[#This Row],[列1]]="",
    "",
    TEXT(テーブル1415[[#This Row],[列1]],"(aaa)"))</f>
        <v/>
      </c>
      <c r="C15" s="17" t="s">
        <v>22</v>
      </c>
      <c r="D15" s="95" t="s">
        <v>23</v>
      </c>
      <c r="E15" s="18" t="s">
        <v>22</v>
      </c>
      <c r="F15" s="143" t="s">
        <v>36</v>
      </c>
      <c r="G15" s="47">
        <f>IF(OR(テーブル1415[[#This Row],[列2]]="",
          テーブル1415[[#This Row],[列4]]=""),
     0,
     IFERROR(HOUR(テーブル1415[[#This Row],[列4]]-テーブル1415[[#This Row],[列15]]-テーブル1415[[#This Row],[列2]]),
                  IFERROR(HOUR(テーブル1415[[#This Row],[列4]]-テーブル1415[[#This Row],[列2]]),
                               0)))</f>
        <v>0</v>
      </c>
      <c r="H15" s="48" t="s">
        <v>24</v>
      </c>
      <c r="I1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50" t="s">
        <v>25</v>
      </c>
      <c r="K15" s="51">
        <f>IFERROR((テーブル1415[[#This Row],[列5]]+テーブル1415[[#This Row],[列7]]/60)*$C$5,"")</f>
        <v>0</v>
      </c>
      <c r="L15" s="52" t="s">
        <v>5</v>
      </c>
      <c r="M15" s="57"/>
      <c r="N15" s="54"/>
      <c r="O15" s="75"/>
      <c r="P15" s="44"/>
    </row>
    <row r="16" spans="1:16" ht="22.5" customHeight="1" x14ac:dyDescent="0.15">
      <c r="A16" s="22"/>
      <c r="B16" s="55" t="str">
        <f>IF(テーブル1415[[#This Row],[列1]]="",
    "",
    TEXT(テーブル1415[[#This Row],[列1]],"(aaa)"))</f>
        <v/>
      </c>
      <c r="C16" s="17" t="s">
        <v>22</v>
      </c>
      <c r="D16" s="95" t="s">
        <v>23</v>
      </c>
      <c r="E16" s="18" t="s">
        <v>22</v>
      </c>
      <c r="F16" s="143" t="s">
        <v>36</v>
      </c>
      <c r="G16" s="47">
        <f>IF(OR(テーブル1415[[#This Row],[列2]]="",
          テーブル1415[[#This Row],[列4]]=""),
     0,
     IFERROR(HOUR(テーブル1415[[#This Row],[列4]]-テーブル1415[[#This Row],[列15]]-テーブル1415[[#This Row],[列2]]),
                  IFERROR(HOUR(テーブル1415[[#This Row],[列4]]-テーブル1415[[#This Row],[列2]]),
                               0)))</f>
        <v>0</v>
      </c>
      <c r="H16" s="48" t="s">
        <v>24</v>
      </c>
      <c r="I1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50" t="s">
        <v>25</v>
      </c>
      <c r="K16" s="51">
        <f>IFERROR((テーブル1415[[#This Row],[列5]]+テーブル1415[[#This Row],[列7]]/60)*$C$5,"")</f>
        <v>0</v>
      </c>
      <c r="L16" s="52" t="s">
        <v>5</v>
      </c>
      <c r="M16" s="57"/>
      <c r="N16" s="54"/>
      <c r="O16" s="75"/>
      <c r="P16" s="44"/>
    </row>
    <row r="17" spans="1:16" ht="22.5" customHeight="1" x14ac:dyDescent="0.15">
      <c r="A17" s="22"/>
      <c r="B17" s="55" t="str">
        <f>IF(テーブル1415[[#This Row],[列1]]="",
    "",
    TEXT(テーブル1415[[#This Row],[列1]],"(aaa)"))</f>
        <v/>
      </c>
      <c r="C17" s="17" t="s">
        <v>22</v>
      </c>
      <c r="D17" s="95" t="s">
        <v>23</v>
      </c>
      <c r="E17" s="18" t="s">
        <v>22</v>
      </c>
      <c r="F17" s="143" t="s">
        <v>36</v>
      </c>
      <c r="G17" s="47">
        <f>IF(OR(テーブル1415[[#This Row],[列2]]="",
          テーブル1415[[#This Row],[列4]]=""),
     0,
     IFERROR(HOUR(テーブル1415[[#This Row],[列4]]-テーブル1415[[#This Row],[列15]]-テーブル1415[[#This Row],[列2]]),
                  IFERROR(HOUR(テーブル1415[[#This Row],[列4]]-テーブル1415[[#This Row],[列2]]),
                               0)))</f>
        <v>0</v>
      </c>
      <c r="H17" s="48" t="s">
        <v>24</v>
      </c>
      <c r="I1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50" t="s">
        <v>25</v>
      </c>
      <c r="K17" s="51">
        <f>IFERROR((テーブル1415[[#This Row],[列5]]+テーブル1415[[#This Row],[列7]]/60)*$C$5,"")</f>
        <v>0</v>
      </c>
      <c r="L17" s="52" t="s">
        <v>5</v>
      </c>
      <c r="M17" s="57"/>
      <c r="N17" s="54"/>
      <c r="O17" s="75"/>
      <c r="P17" s="44"/>
    </row>
    <row r="18" spans="1:16" ht="22.5" customHeight="1" x14ac:dyDescent="0.15">
      <c r="A18" s="22"/>
      <c r="B18" s="55" t="str">
        <f>IF(テーブル1415[[#This Row],[列1]]="",
    "",
    TEXT(テーブル1415[[#This Row],[列1]],"(aaa)"))</f>
        <v/>
      </c>
      <c r="C18" s="17" t="s">
        <v>22</v>
      </c>
      <c r="D18" s="95" t="s">
        <v>23</v>
      </c>
      <c r="E18" s="18" t="s">
        <v>22</v>
      </c>
      <c r="F18" s="143" t="s">
        <v>36</v>
      </c>
      <c r="G18" s="47">
        <f>IF(OR(テーブル1415[[#This Row],[列2]]="",
          テーブル1415[[#This Row],[列4]]=""),
     0,
     IFERROR(HOUR(テーブル1415[[#This Row],[列4]]-テーブル1415[[#This Row],[列15]]-テーブル1415[[#This Row],[列2]]),
                  IFERROR(HOUR(テーブル1415[[#This Row],[列4]]-テーブル1415[[#This Row],[列2]]),
                               0)))</f>
        <v>0</v>
      </c>
      <c r="H18" s="48" t="s">
        <v>24</v>
      </c>
      <c r="I1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50" t="s">
        <v>25</v>
      </c>
      <c r="K18" s="51">
        <f>IFERROR((テーブル1415[[#This Row],[列5]]+テーブル1415[[#This Row],[列7]]/60)*$C$5,"")</f>
        <v>0</v>
      </c>
      <c r="L18" s="52" t="s">
        <v>5</v>
      </c>
      <c r="M18" s="57"/>
      <c r="N18" s="54"/>
      <c r="O18" s="75"/>
      <c r="P18" s="44"/>
    </row>
    <row r="19" spans="1:16" ht="22.5" customHeight="1" x14ac:dyDescent="0.15">
      <c r="A19" s="22"/>
      <c r="B19" s="55" t="str">
        <f>IF(テーブル1415[[#This Row],[列1]]="",
    "",
    TEXT(テーブル1415[[#This Row],[列1]],"(aaa)"))</f>
        <v/>
      </c>
      <c r="C19" s="17" t="s">
        <v>22</v>
      </c>
      <c r="D19" s="95" t="s">
        <v>23</v>
      </c>
      <c r="E19" s="18" t="s">
        <v>22</v>
      </c>
      <c r="F19" s="143" t="s">
        <v>36</v>
      </c>
      <c r="G19" s="47">
        <f>IF(OR(テーブル1415[[#This Row],[列2]]="",
          テーブル1415[[#This Row],[列4]]=""),
     0,
     IFERROR(HOUR(テーブル1415[[#This Row],[列4]]-テーブル1415[[#This Row],[列15]]-テーブル1415[[#This Row],[列2]]),
                  IFERROR(HOUR(テーブル1415[[#This Row],[列4]]-テーブル1415[[#This Row],[列2]]),
                               0)))</f>
        <v>0</v>
      </c>
      <c r="H19" s="48" t="s">
        <v>24</v>
      </c>
      <c r="I1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50" t="s">
        <v>25</v>
      </c>
      <c r="K19" s="51">
        <f>IFERROR((テーブル1415[[#This Row],[列5]]+テーブル1415[[#This Row],[列7]]/60)*$C$5,"")</f>
        <v>0</v>
      </c>
      <c r="L19" s="52" t="s">
        <v>5</v>
      </c>
      <c r="M19" s="57"/>
      <c r="N19" s="54"/>
      <c r="O19" s="75"/>
      <c r="P19" s="44"/>
    </row>
    <row r="20" spans="1:16" ht="22.5" customHeight="1" x14ac:dyDescent="0.15">
      <c r="A20" s="22"/>
      <c r="B20" s="55" t="str">
        <f>IF(テーブル1415[[#This Row],[列1]]="",
    "",
    TEXT(テーブル1415[[#This Row],[列1]],"(aaa)"))</f>
        <v/>
      </c>
      <c r="C20" s="17" t="s">
        <v>22</v>
      </c>
      <c r="D20" s="95" t="s">
        <v>23</v>
      </c>
      <c r="E20" s="18" t="s">
        <v>22</v>
      </c>
      <c r="F20" s="143" t="s">
        <v>36</v>
      </c>
      <c r="G20" s="47">
        <f>IF(OR(テーブル1415[[#This Row],[列2]]="",
          テーブル1415[[#This Row],[列4]]=""),
     0,
     IFERROR(HOUR(テーブル1415[[#This Row],[列4]]-テーブル1415[[#This Row],[列15]]-テーブル1415[[#This Row],[列2]]),
                  IFERROR(HOUR(テーブル1415[[#This Row],[列4]]-テーブル1415[[#This Row],[列2]]),
                               0)))</f>
        <v>0</v>
      </c>
      <c r="H20" s="48" t="s">
        <v>24</v>
      </c>
      <c r="I2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50" t="s">
        <v>25</v>
      </c>
      <c r="K20" s="51">
        <f>IFERROR((テーブル1415[[#This Row],[列5]]+テーブル1415[[#This Row],[列7]]/60)*$C$5,"")</f>
        <v>0</v>
      </c>
      <c r="L20" s="52" t="s">
        <v>5</v>
      </c>
      <c r="M20" s="57"/>
      <c r="N20" s="54"/>
      <c r="O20" s="75"/>
      <c r="P20" s="44"/>
    </row>
    <row r="21" spans="1:16" ht="22.5" customHeight="1" x14ac:dyDescent="0.15">
      <c r="A21" s="22"/>
      <c r="B21" s="55" t="str">
        <f>IF(テーブル1415[[#This Row],[列1]]="",
    "",
    TEXT(テーブル1415[[#This Row],[列1]],"(aaa)"))</f>
        <v/>
      </c>
      <c r="C21" s="17" t="s">
        <v>22</v>
      </c>
      <c r="D21" s="95" t="s">
        <v>23</v>
      </c>
      <c r="E21" s="18" t="s">
        <v>22</v>
      </c>
      <c r="F21" s="143" t="s">
        <v>36</v>
      </c>
      <c r="G21" s="47">
        <f>IF(OR(テーブル1415[[#This Row],[列2]]="",
          テーブル1415[[#This Row],[列4]]=""),
     0,
     IFERROR(HOUR(テーブル1415[[#This Row],[列4]]-テーブル1415[[#This Row],[列15]]-テーブル1415[[#This Row],[列2]]),
                  IFERROR(HOUR(テーブル1415[[#This Row],[列4]]-テーブル1415[[#This Row],[列2]]),
                               0)))</f>
        <v>0</v>
      </c>
      <c r="H21" s="48" t="s">
        <v>24</v>
      </c>
      <c r="I2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50" t="s">
        <v>25</v>
      </c>
      <c r="K21" s="51">
        <f>IFERROR((テーブル1415[[#This Row],[列5]]+テーブル1415[[#This Row],[列7]]/60)*$C$5,"")</f>
        <v>0</v>
      </c>
      <c r="L21" s="52" t="s">
        <v>5</v>
      </c>
      <c r="M21" s="57"/>
      <c r="N21" s="54"/>
      <c r="O21" s="75"/>
      <c r="P21" s="44"/>
    </row>
    <row r="22" spans="1:16" ht="22.5" customHeight="1" x14ac:dyDescent="0.15">
      <c r="A22" s="22"/>
      <c r="B22" s="55" t="str">
        <f>IF(テーブル1415[[#This Row],[列1]]="",
    "",
    TEXT(テーブル1415[[#This Row],[列1]],"(aaa)"))</f>
        <v/>
      </c>
      <c r="C22" s="17" t="s">
        <v>22</v>
      </c>
      <c r="D22" s="95" t="s">
        <v>23</v>
      </c>
      <c r="E22" s="18" t="s">
        <v>22</v>
      </c>
      <c r="F22" s="143" t="s">
        <v>36</v>
      </c>
      <c r="G22" s="47">
        <f>IF(OR(テーブル1415[[#This Row],[列2]]="",
          テーブル1415[[#This Row],[列4]]=""),
     0,
     IFERROR(HOUR(テーブル1415[[#This Row],[列4]]-テーブル1415[[#This Row],[列15]]-テーブル1415[[#This Row],[列2]]),
                  IFERROR(HOUR(テーブル1415[[#This Row],[列4]]-テーブル1415[[#This Row],[列2]]),
                               0)))</f>
        <v>0</v>
      </c>
      <c r="H22" s="48" t="s">
        <v>24</v>
      </c>
      <c r="I2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50" t="s">
        <v>25</v>
      </c>
      <c r="K22" s="51">
        <f>IFERROR((テーブル1415[[#This Row],[列5]]+テーブル1415[[#This Row],[列7]]/60)*$C$5,"")</f>
        <v>0</v>
      </c>
      <c r="L22" s="52" t="s">
        <v>5</v>
      </c>
      <c r="M22" s="57"/>
      <c r="N22" s="54"/>
      <c r="O22" s="75"/>
      <c r="P22" s="44"/>
    </row>
    <row r="23" spans="1:16" ht="22.5" customHeight="1" x14ac:dyDescent="0.15">
      <c r="A23" s="22"/>
      <c r="B23" s="55" t="str">
        <f>IF(テーブル1415[[#This Row],[列1]]="",
    "",
    TEXT(テーブル1415[[#This Row],[列1]],"(aaa)"))</f>
        <v/>
      </c>
      <c r="C23" s="17" t="s">
        <v>22</v>
      </c>
      <c r="D23" s="95" t="s">
        <v>23</v>
      </c>
      <c r="E23" s="18" t="s">
        <v>22</v>
      </c>
      <c r="F23" s="143" t="s">
        <v>36</v>
      </c>
      <c r="G23" s="47">
        <f>IF(OR(テーブル1415[[#This Row],[列2]]="",
          テーブル1415[[#This Row],[列4]]=""),
     0,
     IFERROR(HOUR(テーブル1415[[#This Row],[列4]]-テーブル1415[[#This Row],[列15]]-テーブル1415[[#This Row],[列2]]),
                  IFERROR(HOUR(テーブル1415[[#This Row],[列4]]-テーブル1415[[#This Row],[列2]]),
                               0)))</f>
        <v>0</v>
      </c>
      <c r="H23" s="48" t="s">
        <v>24</v>
      </c>
      <c r="I2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50" t="s">
        <v>25</v>
      </c>
      <c r="K23" s="51">
        <f>IFERROR((テーブル1415[[#This Row],[列5]]+テーブル1415[[#This Row],[列7]]/60)*$C$5,"")</f>
        <v>0</v>
      </c>
      <c r="L23" s="52" t="s">
        <v>5</v>
      </c>
      <c r="M23" s="57"/>
      <c r="N23" s="54"/>
      <c r="O23" s="75"/>
      <c r="P23" s="44"/>
    </row>
    <row r="24" spans="1:16" ht="22.5" customHeight="1" x14ac:dyDescent="0.15">
      <c r="A24" s="22"/>
      <c r="B24" s="55" t="str">
        <f>IF(テーブル1415[[#This Row],[列1]]="",
    "",
    TEXT(テーブル1415[[#This Row],[列1]],"(aaa)"))</f>
        <v/>
      </c>
      <c r="C24" s="17" t="s">
        <v>22</v>
      </c>
      <c r="D24" s="95" t="s">
        <v>23</v>
      </c>
      <c r="E24" s="18" t="s">
        <v>22</v>
      </c>
      <c r="F24" s="143" t="s">
        <v>36</v>
      </c>
      <c r="G24" s="47">
        <f>IF(OR(テーブル1415[[#This Row],[列2]]="",
          テーブル1415[[#This Row],[列4]]=""),
     0,
     IFERROR(HOUR(テーブル1415[[#This Row],[列4]]-テーブル1415[[#This Row],[列15]]-テーブル1415[[#This Row],[列2]]),
                  IFERROR(HOUR(テーブル1415[[#This Row],[列4]]-テーブル1415[[#This Row],[列2]]),
                               0)))</f>
        <v>0</v>
      </c>
      <c r="H24" s="48" t="s">
        <v>24</v>
      </c>
      <c r="I2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50" t="s">
        <v>25</v>
      </c>
      <c r="K24" s="51">
        <f>IFERROR((テーブル1415[[#This Row],[列5]]+テーブル1415[[#This Row],[列7]]/60)*$C$5,"")</f>
        <v>0</v>
      </c>
      <c r="L24" s="52" t="s">
        <v>5</v>
      </c>
      <c r="M24" s="53"/>
      <c r="N24" s="54"/>
      <c r="O24" s="75"/>
      <c r="P24" s="44"/>
    </row>
    <row r="25" spans="1:16" ht="22.5" customHeight="1" x14ac:dyDescent="0.15">
      <c r="A25" s="22"/>
      <c r="B25" s="55" t="str">
        <f>IF(テーブル1415[[#This Row],[列1]]="",
    "",
    TEXT(テーブル1415[[#This Row],[列1]],"(aaa)"))</f>
        <v/>
      </c>
      <c r="C25" s="17" t="s">
        <v>22</v>
      </c>
      <c r="D25" s="46" t="s">
        <v>23</v>
      </c>
      <c r="E25" s="18" t="s">
        <v>22</v>
      </c>
      <c r="F25" s="143" t="s">
        <v>36</v>
      </c>
      <c r="G25" s="47">
        <f>IF(OR(テーブル1415[[#This Row],[列2]]="",
          テーブル1415[[#This Row],[列4]]=""),
     0,
     IFERROR(HOUR(テーブル1415[[#This Row],[列4]]-テーブル1415[[#This Row],[列15]]-テーブル1415[[#This Row],[列2]]),
                  IFERROR(HOUR(テーブル1415[[#This Row],[列4]]-テーブル1415[[#This Row],[列2]]),
                               0)))</f>
        <v>0</v>
      </c>
      <c r="H25" s="48" t="s">
        <v>24</v>
      </c>
      <c r="I2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50" t="s">
        <v>25</v>
      </c>
      <c r="K25" s="51">
        <f>IFERROR((テーブル1415[[#This Row],[列5]]+テーブル1415[[#This Row],[列7]]/60)*$C$5,"")</f>
        <v>0</v>
      </c>
      <c r="L25" s="52" t="s">
        <v>5</v>
      </c>
      <c r="M25" s="57"/>
      <c r="N25" s="54"/>
      <c r="O25" s="75"/>
      <c r="P25" s="44"/>
    </row>
    <row r="26" spans="1:16" ht="22.5" customHeight="1" x14ac:dyDescent="0.15">
      <c r="A26" s="22"/>
      <c r="B26" s="55" t="str">
        <f>IF(テーブル1415[[#This Row],[列1]]="",
    "",
    TEXT(テーブル1415[[#This Row],[列1]],"(aaa)"))</f>
        <v/>
      </c>
      <c r="C26" s="17" t="s">
        <v>22</v>
      </c>
      <c r="D26" s="46" t="s">
        <v>23</v>
      </c>
      <c r="E26" s="18" t="s">
        <v>22</v>
      </c>
      <c r="F26" s="143" t="s">
        <v>36</v>
      </c>
      <c r="G26" s="47">
        <f>IF(OR(テーブル1415[[#This Row],[列2]]="",
          テーブル1415[[#This Row],[列4]]=""),
     0,
     IFERROR(HOUR(テーブル1415[[#This Row],[列4]]-テーブル1415[[#This Row],[列15]]-テーブル1415[[#This Row],[列2]]),
                  IFERROR(HOUR(テーブル1415[[#This Row],[列4]]-テーブル1415[[#This Row],[列2]]),
                               0)))</f>
        <v>0</v>
      </c>
      <c r="H26" s="48" t="s">
        <v>24</v>
      </c>
      <c r="I2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50" t="s">
        <v>25</v>
      </c>
      <c r="K26" s="51">
        <f>IFERROR((テーブル1415[[#This Row],[列5]]+テーブル1415[[#This Row],[列7]]/60)*$C$5,"")</f>
        <v>0</v>
      </c>
      <c r="L26" s="52" t="s">
        <v>5</v>
      </c>
      <c r="M26" s="57"/>
      <c r="N26" s="54"/>
      <c r="O26" s="75"/>
      <c r="P26" s="44"/>
    </row>
    <row r="27" spans="1:16" ht="22.5" customHeight="1" x14ac:dyDescent="0.15">
      <c r="A27" s="22"/>
      <c r="B27" s="55" t="str">
        <f>IF(テーブル1415[[#This Row],[列1]]="",
    "",
    TEXT(テーブル1415[[#This Row],[列1]],"(aaa)"))</f>
        <v/>
      </c>
      <c r="C27" s="17" t="s">
        <v>22</v>
      </c>
      <c r="D27" s="46" t="s">
        <v>23</v>
      </c>
      <c r="E27" s="18" t="s">
        <v>22</v>
      </c>
      <c r="F27" s="143" t="s">
        <v>36</v>
      </c>
      <c r="G27" s="47">
        <f>IF(OR(テーブル1415[[#This Row],[列2]]="",
          テーブル1415[[#This Row],[列4]]=""),
     0,
     IFERROR(HOUR(テーブル1415[[#This Row],[列4]]-テーブル1415[[#This Row],[列15]]-テーブル1415[[#This Row],[列2]]),
                  IFERROR(HOUR(テーブル1415[[#This Row],[列4]]-テーブル1415[[#This Row],[列2]]),
                               0)))</f>
        <v>0</v>
      </c>
      <c r="H27" s="48" t="s">
        <v>24</v>
      </c>
      <c r="I2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50" t="s">
        <v>25</v>
      </c>
      <c r="K27" s="51">
        <f>IFERROR((テーブル1415[[#This Row],[列5]]+テーブル1415[[#This Row],[列7]]/60)*$C$5,"")</f>
        <v>0</v>
      </c>
      <c r="L27" s="52" t="s">
        <v>5</v>
      </c>
      <c r="M27" s="57"/>
      <c r="N27" s="54"/>
      <c r="O27" s="75"/>
      <c r="P27" s="44"/>
    </row>
    <row r="28" spans="1:16" ht="22.5" customHeight="1" x14ac:dyDescent="0.15">
      <c r="A28" s="22"/>
      <c r="B28" s="55" t="str">
        <f>IF(テーブル1415[[#This Row],[列1]]="",
    "",
    TEXT(テーブル1415[[#This Row],[列1]],"(aaa)"))</f>
        <v/>
      </c>
      <c r="C28" s="17" t="s">
        <v>22</v>
      </c>
      <c r="D28" s="46" t="s">
        <v>23</v>
      </c>
      <c r="E28" s="18" t="s">
        <v>22</v>
      </c>
      <c r="F28" s="143" t="s">
        <v>36</v>
      </c>
      <c r="G28" s="47">
        <f>IF(OR(テーブル1415[[#This Row],[列2]]="",
          テーブル1415[[#This Row],[列4]]=""),
     0,
     IFERROR(HOUR(テーブル1415[[#This Row],[列4]]-テーブル1415[[#This Row],[列15]]-テーブル1415[[#This Row],[列2]]),
                  IFERROR(HOUR(テーブル1415[[#This Row],[列4]]-テーブル1415[[#This Row],[列2]]),
                               0)))</f>
        <v>0</v>
      </c>
      <c r="H28" s="48" t="s">
        <v>24</v>
      </c>
      <c r="I2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50" t="s">
        <v>25</v>
      </c>
      <c r="K28" s="51">
        <f>IFERROR((テーブル1415[[#This Row],[列5]]+テーブル1415[[#This Row],[列7]]/60)*$C$5,"")</f>
        <v>0</v>
      </c>
      <c r="L28" s="52" t="s">
        <v>5</v>
      </c>
      <c r="M28" s="57"/>
      <c r="N28" s="54"/>
      <c r="O28" s="75"/>
      <c r="P28" s="44"/>
    </row>
    <row r="29" spans="1:16" ht="22.5" customHeight="1" x14ac:dyDescent="0.15">
      <c r="A29" s="22"/>
      <c r="B29" s="55" t="str">
        <f>IF(テーブル1415[[#This Row],[列1]]="",
    "",
    TEXT(テーブル1415[[#This Row],[列1]],"(aaa)"))</f>
        <v/>
      </c>
      <c r="C29" s="17" t="s">
        <v>22</v>
      </c>
      <c r="D29" s="46" t="s">
        <v>23</v>
      </c>
      <c r="E29" s="18" t="s">
        <v>22</v>
      </c>
      <c r="F29" s="143" t="s">
        <v>36</v>
      </c>
      <c r="G29" s="47">
        <f>IF(OR(テーブル1415[[#This Row],[列2]]="",
          テーブル1415[[#This Row],[列4]]=""),
     0,
     IFERROR(HOUR(テーブル1415[[#This Row],[列4]]-テーブル1415[[#This Row],[列15]]-テーブル1415[[#This Row],[列2]]),
                  IFERROR(HOUR(テーブル1415[[#This Row],[列4]]-テーブル1415[[#This Row],[列2]]),
                               0)))</f>
        <v>0</v>
      </c>
      <c r="H29" s="48" t="s">
        <v>24</v>
      </c>
      <c r="I2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50" t="s">
        <v>25</v>
      </c>
      <c r="K29" s="51">
        <f>IFERROR((テーブル1415[[#This Row],[列5]]+テーブル1415[[#This Row],[列7]]/60)*$C$5,"")</f>
        <v>0</v>
      </c>
      <c r="L29" s="52" t="s">
        <v>5</v>
      </c>
      <c r="M29" s="57"/>
      <c r="N29" s="54"/>
      <c r="O29" s="75"/>
      <c r="P29" s="44"/>
    </row>
    <row r="30" spans="1:16" ht="22.5" customHeight="1" thickBot="1" x14ac:dyDescent="0.2">
      <c r="A30" s="23"/>
      <c r="B30" s="58" t="str">
        <f>IF(テーブル1415[[#This Row],[列1]]="",
    "",
    TEXT(テーブル1415[[#This Row],[列1]],"(aaa)"))</f>
        <v/>
      </c>
      <c r="C30" s="19" t="s">
        <v>22</v>
      </c>
      <c r="D30" s="59" t="s">
        <v>23</v>
      </c>
      <c r="E30" s="144" t="s">
        <v>22</v>
      </c>
      <c r="F30" s="20" t="s">
        <v>36</v>
      </c>
      <c r="G30" s="60">
        <f>IF(OR(テーブル1415[[#This Row],[列2]]="",
          テーブル1415[[#This Row],[列4]]=""),
     0,
     IFERROR(HOUR(テーブル1415[[#This Row],[列4]]-テーブル1415[[#This Row],[列15]]-テーブル1415[[#This Row],[列2]]),
                  IFERROR(HOUR(テーブル1415[[#This Row],[列4]]-テーブル1415[[#This Row],[列2]]),
                               0)))</f>
        <v>0</v>
      </c>
      <c r="H30" s="61" t="s">
        <v>24</v>
      </c>
      <c r="I30" s="62"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63" t="s">
        <v>25</v>
      </c>
      <c r="K30" s="64">
        <f>IFERROR((テーブル1415[[#This Row],[列5]]+テーブル1415[[#This Row],[列7]]/60)*$C$5,"")</f>
        <v>0</v>
      </c>
      <c r="L30" s="65" t="s">
        <v>5</v>
      </c>
      <c r="M30" s="66"/>
      <c r="N30" s="67"/>
      <c r="O30" s="75"/>
      <c r="P30" s="44"/>
    </row>
    <row r="31" spans="1:16" ht="22.5" customHeight="1" thickBot="1" x14ac:dyDescent="0.2">
      <c r="A31" s="184" t="s">
        <v>30</v>
      </c>
      <c r="B31" s="185"/>
      <c r="C31" s="186"/>
      <c r="D31" s="187"/>
      <c r="E31" s="188"/>
      <c r="F31" s="93"/>
      <c r="G31" s="189">
        <f>SUM(テーブル1415[[#All],[列5]])+SUM(テーブル1415[[#All],[列7]])/60</f>
        <v>0</v>
      </c>
      <c r="H31" s="190"/>
      <c r="I31" s="191" t="s">
        <v>26</v>
      </c>
      <c r="J31" s="192"/>
      <c r="K31" s="68">
        <f>SUM(テーブル1415[[#All],[列9]])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②年月支払分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IF(テーブル141541[[#This Row],[列1]]="",
    "",
    TEXT(テーブル141541[[#This Row],[列1]],"(aaa)"))</f>
        <v/>
      </c>
      <c r="C8" s="15" t="s">
        <v>36</v>
      </c>
      <c r="D8" s="35" t="s">
        <v>15</v>
      </c>
      <c r="E8" s="16" t="s">
        <v>36</v>
      </c>
      <c r="F8" s="142" t="s">
        <v>36</v>
      </c>
      <c r="G8" s="36">
        <f>IF(OR(テーブル141541[[#This Row],[列2]]="",
          テーブル141541[[#This Row],[列4]]=""),
     0,
     IFERROR(HOUR(テーブル141541[[#This Row],[列4]]-テーブル141541[[#This Row],[列15]]-テーブル141541[[#This Row],[列2]]),
                  IFERROR(HOUR(テーブル141541[[#This Row],[列4]]-テーブル141541[[#This Row],[列2]]),
                               0)))</f>
        <v>0</v>
      </c>
      <c r="H8" s="37" t="s">
        <v>24</v>
      </c>
      <c r="I8" s="38"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39" t="s">
        <v>25</v>
      </c>
      <c r="K8" s="40">
        <f>IFERROR((テーブル141541[[#This Row],[列5]]+テーブル141541[[#This Row],[列7]]/60)*$C$5,"")</f>
        <v>0</v>
      </c>
      <c r="L8" s="41" t="s">
        <v>5</v>
      </c>
      <c r="M8" s="42"/>
      <c r="N8" s="43"/>
      <c r="O8" s="75"/>
      <c r="P8" s="44"/>
    </row>
    <row r="9" spans="1:16" ht="22.5" customHeight="1" x14ac:dyDescent="0.15">
      <c r="A9" s="22"/>
      <c r="B9" s="45" t="str">
        <f>IF(テーブル141541[[#This Row],[列1]]="",
    "",
    TEXT(テーブル141541[[#This Row],[列1]],"(aaa)"))</f>
        <v/>
      </c>
      <c r="C9" s="17" t="s">
        <v>36</v>
      </c>
      <c r="D9" s="95" t="s">
        <v>15</v>
      </c>
      <c r="E9" s="18" t="s">
        <v>36</v>
      </c>
      <c r="F9" s="143" t="s">
        <v>36</v>
      </c>
      <c r="G9" s="47">
        <f>IF(OR(テーブル141541[[#This Row],[列2]]="",
          テーブル141541[[#This Row],[列4]]=""),
     0,
     IFERROR(HOUR(テーブル141541[[#This Row],[列4]]-テーブル141541[[#This Row],[列15]]-テーブル141541[[#This Row],[列2]]),
                  IFERROR(HOUR(テーブル141541[[#This Row],[列4]]-テーブル141541[[#This Row],[列2]]),
                               0)))</f>
        <v>0</v>
      </c>
      <c r="H9" s="48" t="s">
        <v>24</v>
      </c>
      <c r="I9" s="49"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50" t="s">
        <v>25</v>
      </c>
      <c r="K9" s="51">
        <f>IFERROR((テーブル141541[[#This Row],[列5]]+テーブル141541[[#This Row],[列7]]/60)*$C$5,"")</f>
        <v>0</v>
      </c>
      <c r="L9" s="52" t="s">
        <v>5</v>
      </c>
      <c r="M9" s="53"/>
      <c r="N9" s="54"/>
      <c r="O9" s="75"/>
      <c r="P9" s="44"/>
    </row>
    <row r="10" spans="1:16" ht="22.5" customHeight="1" x14ac:dyDescent="0.15">
      <c r="A10" s="22"/>
      <c r="B10" s="55" t="str">
        <f>IF(テーブル141541[[#This Row],[列1]]="",
    "",
    TEXT(テーブル141541[[#This Row],[列1]],"(aaa)"))</f>
        <v/>
      </c>
      <c r="C10" s="17" t="s">
        <v>36</v>
      </c>
      <c r="D10" s="95" t="s">
        <v>15</v>
      </c>
      <c r="E10" s="18" t="s">
        <v>36</v>
      </c>
      <c r="F10" s="143" t="s">
        <v>36</v>
      </c>
      <c r="G10" s="47">
        <f>IF(OR(テーブル141541[[#This Row],[列2]]="",
          テーブル141541[[#This Row],[列4]]=""),
     0,
     IFERROR(HOUR(テーブル141541[[#This Row],[列4]]-テーブル141541[[#This Row],[列15]]-テーブル141541[[#This Row],[列2]]),
                  IFERROR(HOUR(テーブル141541[[#This Row],[列4]]-テーブル141541[[#This Row],[列2]]),
                               0)))</f>
        <v>0</v>
      </c>
      <c r="H10" s="48" t="s">
        <v>24</v>
      </c>
      <c r="I1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50" t="s">
        <v>25</v>
      </c>
      <c r="K10" s="51">
        <f>IFERROR((テーブル141541[[#This Row],[列5]]+テーブル141541[[#This Row],[列7]]/60)*$C$5,"")</f>
        <v>0</v>
      </c>
      <c r="L10" s="52" t="s">
        <v>5</v>
      </c>
      <c r="M10" s="57"/>
      <c r="N10" s="54"/>
      <c r="O10" s="75"/>
      <c r="P10" s="44"/>
    </row>
    <row r="11" spans="1:16" ht="22.5" customHeight="1" x14ac:dyDescent="0.15">
      <c r="A11" s="22"/>
      <c r="B11" s="55" t="str">
        <f>IF(テーブル141541[[#This Row],[列1]]="",
    "",
    TEXT(テーブル141541[[#This Row],[列1]],"(aaa)"))</f>
        <v/>
      </c>
      <c r="C11" s="17" t="s">
        <v>22</v>
      </c>
      <c r="D11" s="95" t="s">
        <v>23</v>
      </c>
      <c r="E11" s="18" t="s">
        <v>22</v>
      </c>
      <c r="F11" s="143" t="s">
        <v>36</v>
      </c>
      <c r="G11" s="47">
        <f>IF(OR(テーブル141541[[#This Row],[列2]]="",
          テーブル141541[[#This Row],[列4]]=""),
     0,
     IFERROR(HOUR(テーブル141541[[#This Row],[列4]]-テーブル141541[[#This Row],[列15]]-テーブル141541[[#This Row],[列2]]),
                  IFERROR(HOUR(テーブル141541[[#This Row],[列4]]-テーブル141541[[#This Row],[列2]]),
                               0)))</f>
        <v>0</v>
      </c>
      <c r="H11" s="48" t="s">
        <v>24</v>
      </c>
      <c r="I1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50" t="s">
        <v>25</v>
      </c>
      <c r="K11" s="51">
        <f>IFERROR((テーブル141541[[#This Row],[列5]]+テーブル141541[[#This Row],[列7]]/60)*$C$5,"")</f>
        <v>0</v>
      </c>
      <c r="L11" s="52" t="s">
        <v>5</v>
      </c>
      <c r="M11" s="57"/>
      <c r="N11" s="54"/>
      <c r="O11" s="75"/>
      <c r="P11" s="44"/>
    </row>
    <row r="12" spans="1:16" ht="22.5" customHeight="1" x14ac:dyDescent="0.15">
      <c r="A12" s="22"/>
      <c r="B12" s="55" t="str">
        <f>IF(テーブル141541[[#This Row],[列1]]="",
    "",
    TEXT(テーブル141541[[#This Row],[列1]],"(aaa)"))</f>
        <v/>
      </c>
      <c r="C12" s="17" t="s">
        <v>22</v>
      </c>
      <c r="D12" s="95" t="s">
        <v>23</v>
      </c>
      <c r="E12" s="18" t="s">
        <v>22</v>
      </c>
      <c r="F12" s="143" t="s">
        <v>36</v>
      </c>
      <c r="G12" s="47">
        <f>IF(OR(テーブル141541[[#This Row],[列2]]="",
          テーブル141541[[#This Row],[列4]]=""),
     0,
     IFERROR(HOUR(テーブル141541[[#This Row],[列4]]-テーブル141541[[#This Row],[列15]]-テーブル141541[[#This Row],[列2]]),
                  IFERROR(HOUR(テーブル141541[[#This Row],[列4]]-テーブル141541[[#This Row],[列2]]),
                               0)))</f>
        <v>0</v>
      </c>
      <c r="H12" s="48" t="s">
        <v>24</v>
      </c>
      <c r="I1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50" t="s">
        <v>25</v>
      </c>
      <c r="K12" s="51">
        <f>IFERROR((テーブル141541[[#This Row],[列5]]+テーブル141541[[#This Row],[列7]]/60)*$C$5,"")</f>
        <v>0</v>
      </c>
      <c r="L12" s="52" t="s">
        <v>5</v>
      </c>
      <c r="M12" s="57"/>
      <c r="N12" s="54"/>
      <c r="O12" s="75"/>
      <c r="P12" s="44"/>
    </row>
    <row r="13" spans="1:16" ht="22.5" customHeight="1" x14ac:dyDescent="0.15">
      <c r="A13" s="22"/>
      <c r="B13" s="55" t="str">
        <f>IF(テーブル141541[[#This Row],[列1]]="",
    "",
    TEXT(テーブル141541[[#This Row],[列1]],"(aaa)"))</f>
        <v/>
      </c>
      <c r="C13" s="17" t="s">
        <v>22</v>
      </c>
      <c r="D13" s="95" t="s">
        <v>23</v>
      </c>
      <c r="E13" s="18" t="s">
        <v>22</v>
      </c>
      <c r="F13" s="143" t="s">
        <v>36</v>
      </c>
      <c r="G13" s="47">
        <f>IF(OR(テーブル141541[[#This Row],[列2]]="",
          テーブル141541[[#This Row],[列4]]=""),
     0,
     IFERROR(HOUR(テーブル141541[[#This Row],[列4]]-テーブル141541[[#This Row],[列15]]-テーブル141541[[#This Row],[列2]]),
                  IFERROR(HOUR(テーブル141541[[#This Row],[列4]]-テーブル141541[[#This Row],[列2]]),
                               0)))</f>
        <v>0</v>
      </c>
      <c r="H13" s="48" t="s">
        <v>24</v>
      </c>
      <c r="I1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50" t="s">
        <v>25</v>
      </c>
      <c r="K13" s="51">
        <f>IFERROR((テーブル141541[[#This Row],[列5]]+テーブル141541[[#This Row],[列7]]/60)*$C$5,"")</f>
        <v>0</v>
      </c>
      <c r="L13" s="52" t="s">
        <v>5</v>
      </c>
      <c r="M13" s="57"/>
      <c r="N13" s="54"/>
      <c r="O13" s="75"/>
      <c r="P13" s="44"/>
    </row>
    <row r="14" spans="1:16" ht="22.5" customHeight="1" x14ac:dyDescent="0.15">
      <c r="A14" s="22"/>
      <c r="B14" s="55" t="str">
        <f>IF(テーブル141541[[#This Row],[列1]]="",
    "",
    TEXT(テーブル141541[[#This Row],[列1]],"(aaa)"))</f>
        <v/>
      </c>
      <c r="C14" s="17" t="s">
        <v>22</v>
      </c>
      <c r="D14" s="95" t="s">
        <v>23</v>
      </c>
      <c r="E14" s="18" t="s">
        <v>22</v>
      </c>
      <c r="F14" s="143" t="s">
        <v>36</v>
      </c>
      <c r="G14" s="47">
        <f>IF(OR(テーブル141541[[#This Row],[列2]]="",
          テーブル141541[[#This Row],[列4]]=""),
     0,
     IFERROR(HOUR(テーブル141541[[#This Row],[列4]]-テーブル141541[[#This Row],[列15]]-テーブル141541[[#This Row],[列2]]),
                  IFERROR(HOUR(テーブル141541[[#This Row],[列4]]-テーブル141541[[#This Row],[列2]]),
                               0)))</f>
        <v>0</v>
      </c>
      <c r="H14" s="48" t="s">
        <v>24</v>
      </c>
      <c r="I1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50" t="s">
        <v>25</v>
      </c>
      <c r="K14" s="51">
        <f>IFERROR((テーブル141541[[#This Row],[列5]]+テーブル141541[[#This Row],[列7]]/60)*$C$5,"")</f>
        <v>0</v>
      </c>
      <c r="L14" s="52" t="s">
        <v>5</v>
      </c>
      <c r="M14" s="57"/>
      <c r="N14" s="54"/>
      <c r="O14" s="75"/>
      <c r="P14" s="44"/>
    </row>
    <row r="15" spans="1:16" ht="22.5" customHeight="1" x14ac:dyDescent="0.15">
      <c r="A15" s="22"/>
      <c r="B15" s="55" t="str">
        <f>IF(テーブル141541[[#This Row],[列1]]="",
    "",
    TEXT(テーブル141541[[#This Row],[列1]],"(aaa)"))</f>
        <v/>
      </c>
      <c r="C15" s="17" t="s">
        <v>22</v>
      </c>
      <c r="D15" s="95" t="s">
        <v>23</v>
      </c>
      <c r="E15" s="18" t="s">
        <v>22</v>
      </c>
      <c r="F15" s="143" t="s">
        <v>36</v>
      </c>
      <c r="G15" s="47">
        <f>IF(OR(テーブル141541[[#This Row],[列2]]="",
          テーブル141541[[#This Row],[列4]]=""),
     0,
     IFERROR(HOUR(テーブル141541[[#This Row],[列4]]-テーブル141541[[#This Row],[列15]]-テーブル141541[[#This Row],[列2]]),
                  IFERROR(HOUR(テーブル141541[[#This Row],[列4]]-テーブル141541[[#This Row],[列2]]),
                               0)))</f>
        <v>0</v>
      </c>
      <c r="H15" s="48" t="s">
        <v>24</v>
      </c>
      <c r="I1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50" t="s">
        <v>25</v>
      </c>
      <c r="K15" s="51">
        <f>IFERROR((テーブル141541[[#This Row],[列5]]+テーブル141541[[#This Row],[列7]]/60)*$C$5,"")</f>
        <v>0</v>
      </c>
      <c r="L15" s="52" t="s">
        <v>5</v>
      </c>
      <c r="M15" s="57"/>
      <c r="N15" s="54"/>
      <c r="O15" s="75"/>
      <c r="P15" s="44"/>
    </row>
    <row r="16" spans="1:16" ht="22.5" customHeight="1" x14ac:dyDescent="0.15">
      <c r="A16" s="22"/>
      <c r="B16" s="55" t="str">
        <f>IF(テーブル141541[[#This Row],[列1]]="",
    "",
    TEXT(テーブル141541[[#This Row],[列1]],"(aaa)"))</f>
        <v/>
      </c>
      <c r="C16" s="17" t="s">
        <v>22</v>
      </c>
      <c r="D16" s="95" t="s">
        <v>23</v>
      </c>
      <c r="E16" s="18" t="s">
        <v>22</v>
      </c>
      <c r="F16" s="143" t="s">
        <v>36</v>
      </c>
      <c r="G16" s="47">
        <f>IF(OR(テーブル141541[[#This Row],[列2]]="",
          テーブル141541[[#This Row],[列4]]=""),
     0,
     IFERROR(HOUR(テーブル141541[[#This Row],[列4]]-テーブル141541[[#This Row],[列15]]-テーブル141541[[#This Row],[列2]]),
                  IFERROR(HOUR(テーブル141541[[#This Row],[列4]]-テーブル141541[[#This Row],[列2]]),
                               0)))</f>
        <v>0</v>
      </c>
      <c r="H16" s="48" t="s">
        <v>24</v>
      </c>
      <c r="I1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50" t="s">
        <v>25</v>
      </c>
      <c r="K16" s="51">
        <f>IFERROR((テーブル141541[[#This Row],[列5]]+テーブル141541[[#This Row],[列7]]/60)*$C$5,"")</f>
        <v>0</v>
      </c>
      <c r="L16" s="52" t="s">
        <v>5</v>
      </c>
      <c r="M16" s="57"/>
      <c r="N16" s="54"/>
      <c r="O16" s="75"/>
      <c r="P16" s="44"/>
    </row>
    <row r="17" spans="1:16" ht="22.5" customHeight="1" x14ac:dyDescent="0.15">
      <c r="A17" s="22"/>
      <c r="B17" s="55" t="str">
        <f>IF(テーブル141541[[#This Row],[列1]]="",
    "",
    TEXT(テーブル141541[[#This Row],[列1]],"(aaa)"))</f>
        <v/>
      </c>
      <c r="C17" s="17" t="s">
        <v>22</v>
      </c>
      <c r="D17" s="95" t="s">
        <v>23</v>
      </c>
      <c r="E17" s="18" t="s">
        <v>22</v>
      </c>
      <c r="F17" s="143" t="s">
        <v>36</v>
      </c>
      <c r="G17" s="47">
        <f>IF(OR(テーブル141541[[#This Row],[列2]]="",
          テーブル141541[[#This Row],[列4]]=""),
     0,
     IFERROR(HOUR(テーブル141541[[#This Row],[列4]]-テーブル141541[[#This Row],[列15]]-テーブル141541[[#This Row],[列2]]),
                  IFERROR(HOUR(テーブル141541[[#This Row],[列4]]-テーブル141541[[#This Row],[列2]]),
                               0)))</f>
        <v>0</v>
      </c>
      <c r="H17" s="48" t="s">
        <v>24</v>
      </c>
      <c r="I1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50" t="s">
        <v>25</v>
      </c>
      <c r="K17" s="51">
        <f>IFERROR((テーブル141541[[#This Row],[列5]]+テーブル141541[[#This Row],[列7]]/60)*$C$5,"")</f>
        <v>0</v>
      </c>
      <c r="L17" s="52" t="s">
        <v>5</v>
      </c>
      <c r="M17" s="57"/>
      <c r="N17" s="54"/>
      <c r="O17" s="75"/>
      <c r="P17" s="44"/>
    </row>
    <row r="18" spans="1:16" ht="22.5" customHeight="1" x14ac:dyDescent="0.15">
      <c r="A18" s="22"/>
      <c r="B18" s="55" t="str">
        <f>IF(テーブル141541[[#This Row],[列1]]="",
    "",
    TEXT(テーブル141541[[#This Row],[列1]],"(aaa)"))</f>
        <v/>
      </c>
      <c r="C18" s="17" t="s">
        <v>22</v>
      </c>
      <c r="D18" s="95" t="s">
        <v>23</v>
      </c>
      <c r="E18" s="18" t="s">
        <v>22</v>
      </c>
      <c r="F18" s="143" t="s">
        <v>36</v>
      </c>
      <c r="G18" s="47">
        <f>IF(OR(テーブル141541[[#This Row],[列2]]="",
          テーブル141541[[#This Row],[列4]]=""),
     0,
     IFERROR(HOUR(テーブル141541[[#This Row],[列4]]-テーブル141541[[#This Row],[列15]]-テーブル141541[[#This Row],[列2]]),
                  IFERROR(HOUR(テーブル141541[[#This Row],[列4]]-テーブル141541[[#This Row],[列2]]),
                               0)))</f>
        <v>0</v>
      </c>
      <c r="H18" s="48" t="s">
        <v>24</v>
      </c>
      <c r="I1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50" t="s">
        <v>25</v>
      </c>
      <c r="K18" s="51">
        <f>IFERROR((テーブル141541[[#This Row],[列5]]+テーブル141541[[#This Row],[列7]]/60)*$C$5,"")</f>
        <v>0</v>
      </c>
      <c r="L18" s="52" t="s">
        <v>5</v>
      </c>
      <c r="M18" s="57"/>
      <c r="N18" s="54"/>
      <c r="O18" s="75"/>
      <c r="P18" s="44"/>
    </row>
    <row r="19" spans="1:16" ht="22.5" customHeight="1" x14ac:dyDescent="0.15">
      <c r="A19" s="22"/>
      <c r="B19" s="55" t="str">
        <f>IF(テーブル141541[[#This Row],[列1]]="",
    "",
    TEXT(テーブル141541[[#This Row],[列1]],"(aaa)"))</f>
        <v/>
      </c>
      <c r="C19" s="17" t="s">
        <v>22</v>
      </c>
      <c r="D19" s="95" t="s">
        <v>23</v>
      </c>
      <c r="E19" s="18" t="s">
        <v>22</v>
      </c>
      <c r="F19" s="143" t="s">
        <v>36</v>
      </c>
      <c r="G19" s="47">
        <f>IF(OR(テーブル141541[[#This Row],[列2]]="",
          テーブル141541[[#This Row],[列4]]=""),
     0,
     IFERROR(HOUR(テーブル141541[[#This Row],[列4]]-テーブル141541[[#This Row],[列15]]-テーブル141541[[#This Row],[列2]]),
                  IFERROR(HOUR(テーブル141541[[#This Row],[列4]]-テーブル141541[[#This Row],[列2]]),
                               0)))</f>
        <v>0</v>
      </c>
      <c r="H19" s="48" t="s">
        <v>24</v>
      </c>
      <c r="I1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50" t="s">
        <v>25</v>
      </c>
      <c r="K19" s="51">
        <f>IFERROR((テーブル141541[[#This Row],[列5]]+テーブル141541[[#This Row],[列7]]/60)*$C$5,"")</f>
        <v>0</v>
      </c>
      <c r="L19" s="52" t="s">
        <v>5</v>
      </c>
      <c r="M19" s="57"/>
      <c r="N19" s="54"/>
      <c r="O19" s="75"/>
      <c r="P19" s="44"/>
    </row>
    <row r="20" spans="1:16" ht="22.5" customHeight="1" x14ac:dyDescent="0.15">
      <c r="A20" s="22"/>
      <c r="B20" s="55" t="str">
        <f>IF(テーブル141541[[#This Row],[列1]]="",
    "",
    TEXT(テーブル141541[[#This Row],[列1]],"(aaa)"))</f>
        <v/>
      </c>
      <c r="C20" s="17" t="s">
        <v>22</v>
      </c>
      <c r="D20" s="95" t="s">
        <v>23</v>
      </c>
      <c r="E20" s="18" t="s">
        <v>22</v>
      </c>
      <c r="F20" s="143" t="s">
        <v>36</v>
      </c>
      <c r="G20" s="47">
        <f>IF(OR(テーブル141541[[#This Row],[列2]]="",
          テーブル141541[[#This Row],[列4]]=""),
     0,
     IFERROR(HOUR(テーブル141541[[#This Row],[列4]]-テーブル141541[[#This Row],[列15]]-テーブル141541[[#This Row],[列2]]),
                  IFERROR(HOUR(テーブル141541[[#This Row],[列4]]-テーブル141541[[#This Row],[列2]]),
                               0)))</f>
        <v>0</v>
      </c>
      <c r="H20" s="48" t="s">
        <v>24</v>
      </c>
      <c r="I2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50" t="s">
        <v>25</v>
      </c>
      <c r="K20" s="51">
        <f>IFERROR((テーブル141541[[#This Row],[列5]]+テーブル141541[[#This Row],[列7]]/60)*$C$5,"")</f>
        <v>0</v>
      </c>
      <c r="L20" s="52" t="s">
        <v>5</v>
      </c>
      <c r="M20" s="57"/>
      <c r="N20" s="54"/>
      <c r="O20" s="75"/>
      <c r="P20" s="44"/>
    </row>
    <row r="21" spans="1:16" ht="22.5" customHeight="1" x14ac:dyDescent="0.15">
      <c r="A21" s="22"/>
      <c r="B21" s="55" t="str">
        <f>IF(テーブル141541[[#This Row],[列1]]="",
    "",
    TEXT(テーブル141541[[#This Row],[列1]],"(aaa)"))</f>
        <v/>
      </c>
      <c r="C21" s="17" t="s">
        <v>22</v>
      </c>
      <c r="D21" s="95" t="s">
        <v>23</v>
      </c>
      <c r="E21" s="18" t="s">
        <v>22</v>
      </c>
      <c r="F21" s="143" t="s">
        <v>36</v>
      </c>
      <c r="G21" s="47">
        <f>IF(OR(テーブル141541[[#This Row],[列2]]="",
          テーブル141541[[#This Row],[列4]]=""),
     0,
     IFERROR(HOUR(テーブル141541[[#This Row],[列4]]-テーブル141541[[#This Row],[列15]]-テーブル141541[[#This Row],[列2]]),
                  IFERROR(HOUR(テーブル141541[[#This Row],[列4]]-テーブル141541[[#This Row],[列2]]),
                               0)))</f>
        <v>0</v>
      </c>
      <c r="H21" s="48" t="s">
        <v>24</v>
      </c>
      <c r="I2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50" t="s">
        <v>25</v>
      </c>
      <c r="K21" s="51">
        <f>IFERROR((テーブル141541[[#This Row],[列5]]+テーブル141541[[#This Row],[列7]]/60)*$C$5,"")</f>
        <v>0</v>
      </c>
      <c r="L21" s="52" t="s">
        <v>5</v>
      </c>
      <c r="M21" s="57"/>
      <c r="N21" s="54"/>
      <c r="O21" s="75"/>
      <c r="P21" s="44"/>
    </row>
    <row r="22" spans="1:16" ht="22.5" customHeight="1" x14ac:dyDescent="0.15">
      <c r="A22" s="22"/>
      <c r="B22" s="55" t="str">
        <f>IF(テーブル141541[[#This Row],[列1]]="",
    "",
    TEXT(テーブル141541[[#This Row],[列1]],"(aaa)"))</f>
        <v/>
      </c>
      <c r="C22" s="17" t="s">
        <v>22</v>
      </c>
      <c r="D22" s="95" t="s">
        <v>23</v>
      </c>
      <c r="E22" s="18" t="s">
        <v>22</v>
      </c>
      <c r="F22" s="143" t="s">
        <v>36</v>
      </c>
      <c r="G22" s="47">
        <f>IF(OR(テーブル141541[[#This Row],[列2]]="",
          テーブル141541[[#This Row],[列4]]=""),
     0,
     IFERROR(HOUR(テーブル141541[[#This Row],[列4]]-テーブル141541[[#This Row],[列15]]-テーブル141541[[#This Row],[列2]]),
                  IFERROR(HOUR(テーブル141541[[#This Row],[列4]]-テーブル141541[[#This Row],[列2]]),
                               0)))</f>
        <v>0</v>
      </c>
      <c r="H22" s="48" t="s">
        <v>24</v>
      </c>
      <c r="I2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50" t="s">
        <v>25</v>
      </c>
      <c r="K22" s="51">
        <f>IFERROR((テーブル141541[[#This Row],[列5]]+テーブル141541[[#This Row],[列7]]/60)*$C$5,"")</f>
        <v>0</v>
      </c>
      <c r="L22" s="52" t="s">
        <v>5</v>
      </c>
      <c r="M22" s="57"/>
      <c r="N22" s="54"/>
      <c r="O22" s="75"/>
      <c r="P22" s="44"/>
    </row>
    <row r="23" spans="1:16" ht="22.5" customHeight="1" x14ac:dyDescent="0.15">
      <c r="A23" s="22"/>
      <c r="B23" s="55" t="str">
        <f>IF(テーブル141541[[#This Row],[列1]]="",
    "",
    TEXT(テーブル141541[[#This Row],[列1]],"(aaa)"))</f>
        <v/>
      </c>
      <c r="C23" s="17" t="s">
        <v>22</v>
      </c>
      <c r="D23" s="95" t="s">
        <v>23</v>
      </c>
      <c r="E23" s="18" t="s">
        <v>22</v>
      </c>
      <c r="F23" s="143" t="s">
        <v>36</v>
      </c>
      <c r="G23" s="47">
        <f>IF(OR(テーブル141541[[#This Row],[列2]]="",
          テーブル141541[[#This Row],[列4]]=""),
     0,
     IFERROR(HOUR(テーブル141541[[#This Row],[列4]]-テーブル141541[[#This Row],[列15]]-テーブル141541[[#This Row],[列2]]),
                  IFERROR(HOUR(テーブル141541[[#This Row],[列4]]-テーブル141541[[#This Row],[列2]]),
                               0)))</f>
        <v>0</v>
      </c>
      <c r="H23" s="48" t="s">
        <v>24</v>
      </c>
      <c r="I2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50" t="s">
        <v>25</v>
      </c>
      <c r="K23" s="51">
        <f>IFERROR((テーブル141541[[#This Row],[列5]]+テーブル141541[[#This Row],[列7]]/60)*$C$5,"")</f>
        <v>0</v>
      </c>
      <c r="L23" s="52" t="s">
        <v>5</v>
      </c>
      <c r="M23" s="57"/>
      <c r="N23" s="54"/>
      <c r="O23" s="75"/>
      <c r="P23" s="44"/>
    </row>
    <row r="24" spans="1:16" ht="22.5" customHeight="1" x14ac:dyDescent="0.15">
      <c r="A24" s="22"/>
      <c r="B24" s="55" t="str">
        <f>IF(テーブル141541[[#This Row],[列1]]="",
    "",
    TEXT(テーブル141541[[#This Row],[列1]],"(aaa)"))</f>
        <v/>
      </c>
      <c r="C24" s="17" t="s">
        <v>22</v>
      </c>
      <c r="D24" s="95" t="s">
        <v>23</v>
      </c>
      <c r="E24" s="18" t="s">
        <v>22</v>
      </c>
      <c r="F24" s="143" t="s">
        <v>36</v>
      </c>
      <c r="G24" s="47">
        <f>IF(OR(テーブル141541[[#This Row],[列2]]="",
          テーブル141541[[#This Row],[列4]]=""),
     0,
     IFERROR(HOUR(テーブル141541[[#This Row],[列4]]-テーブル141541[[#This Row],[列15]]-テーブル141541[[#This Row],[列2]]),
                  IFERROR(HOUR(テーブル141541[[#This Row],[列4]]-テーブル141541[[#This Row],[列2]]),
                               0)))</f>
        <v>0</v>
      </c>
      <c r="H24" s="48" t="s">
        <v>24</v>
      </c>
      <c r="I2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50" t="s">
        <v>25</v>
      </c>
      <c r="K24" s="51">
        <f>IFERROR((テーブル141541[[#This Row],[列5]]+テーブル141541[[#This Row],[列7]]/60)*$C$5,"")</f>
        <v>0</v>
      </c>
      <c r="L24" s="52" t="s">
        <v>5</v>
      </c>
      <c r="M24" s="53"/>
      <c r="N24" s="54"/>
      <c r="O24" s="75"/>
      <c r="P24" s="44"/>
    </row>
    <row r="25" spans="1:16" ht="22.5" customHeight="1" x14ac:dyDescent="0.15">
      <c r="A25" s="22"/>
      <c r="B25" s="55" t="str">
        <f>IF(テーブル141541[[#This Row],[列1]]="",
    "",
    TEXT(テーブル141541[[#This Row],[列1]],"(aaa)"))</f>
        <v/>
      </c>
      <c r="C25" s="17" t="s">
        <v>22</v>
      </c>
      <c r="D25" s="95" t="s">
        <v>23</v>
      </c>
      <c r="E25" s="18" t="s">
        <v>22</v>
      </c>
      <c r="F25" s="143" t="s">
        <v>36</v>
      </c>
      <c r="G25" s="47">
        <f>IF(OR(テーブル141541[[#This Row],[列2]]="",
          テーブル141541[[#This Row],[列4]]=""),
     0,
     IFERROR(HOUR(テーブル141541[[#This Row],[列4]]-テーブル141541[[#This Row],[列15]]-テーブル141541[[#This Row],[列2]]),
                  IFERROR(HOUR(テーブル141541[[#This Row],[列4]]-テーブル141541[[#This Row],[列2]]),
                               0)))</f>
        <v>0</v>
      </c>
      <c r="H25" s="48" t="s">
        <v>24</v>
      </c>
      <c r="I2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50" t="s">
        <v>25</v>
      </c>
      <c r="K25" s="51">
        <f>IFERROR((テーブル141541[[#This Row],[列5]]+テーブル141541[[#This Row],[列7]]/60)*$C$5,"")</f>
        <v>0</v>
      </c>
      <c r="L25" s="52" t="s">
        <v>5</v>
      </c>
      <c r="M25" s="57"/>
      <c r="N25" s="54"/>
      <c r="O25" s="75"/>
      <c r="P25" s="44"/>
    </row>
    <row r="26" spans="1:16" ht="22.5" customHeight="1" x14ac:dyDescent="0.15">
      <c r="A26" s="22"/>
      <c r="B26" s="55" t="str">
        <f>IF(テーブル141541[[#This Row],[列1]]="",
    "",
    TEXT(テーブル141541[[#This Row],[列1]],"(aaa)"))</f>
        <v/>
      </c>
      <c r="C26" s="17" t="s">
        <v>22</v>
      </c>
      <c r="D26" s="95" t="s">
        <v>23</v>
      </c>
      <c r="E26" s="18" t="s">
        <v>22</v>
      </c>
      <c r="F26" s="143" t="s">
        <v>36</v>
      </c>
      <c r="G26" s="47">
        <f>IF(OR(テーブル141541[[#This Row],[列2]]="",
          テーブル141541[[#This Row],[列4]]=""),
     0,
     IFERROR(HOUR(テーブル141541[[#This Row],[列4]]-テーブル141541[[#This Row],[列15]]-テーブル141541[[#This Row],[列2]]),
                  IFERROR(HOUR(テーブル141541[[#This Row],[列4]]-テーブル141541[[#This Row],[列2]]),
                               0)))</f>
        <v>0</v>
      </c>
      <c r="H26" s="48" t="s">
        <v>24</v>
      </c>
      <c r="I2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50" t="s">
        <v>25</v>
      </c>
      <c r="K26" s="51">
        <f>IFERROR((テーブル141541[[#This Row],[列5]]+テーブル141541[[#This Row],[列7]]/60)*$C$5,"")</f>
        <v>0</v>
      </c>
      <c r="L26" s="52" t="s">
        <v>5</v>
      </c>
      <c r="M26" s="57"/>
      <c r="N26" s="54"/>
      <c r="O26" s="75"/>
      <c r="P26" s="44"/>
    </row>
    <row r="27" spans="1:16" ht="22.5" customHeight="1" x14ac:dyDescent="0.15">
      <c r="A27" s="22"/>
      <c r="B27" s="55" t="str">
        <f>IF(テーブル141541[[#This Row],[列1]]="",
    "",
    TEXT(テーブル141541[[#This Row],[列1]],"(aaa)"))</f>
        <v/>
      </c>
      <c r="C27" s="17" t="s">
        <v>22</v>
      </c>
      <c r="D27" s="95" t="s">
        <v>23</v>
      </c>
      <c r="E27" s="18" t="s">
        <v>22</v>
      </c>
      <c r="F27" s="143" t="s">
        <v>36</v>
      </c>
      <c r="G27" s="47">
        <f>IF(OR(テーブル141541[[#This Row],[列2]]="",
          テーブル141541[[#This Row],[列4]]=""),
     0,
     IFERROR(HOUR(テーブル141541[[#This Row],[列4]]-テーブル141541[[#This Row],[列15]]-テーブル141541[[#This Row],[列2]]),
                  IFERROR(HOUR(テーブル141541[[#This Row],[列4]]-テーブル141541[[#This Row],[列2]]),
                               0)))</f>
        <v>0</v>
      </c>
      <c r="H27" s="48" t="s">
        <v>24</v>
      </c>
      <c r="I2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50" t="s">
        <v>25</v>
      </c>
      <c r="K27" s="51">
        <f>IFERROR((テーブル141541[[#This Row],[列5]]+テーブル141541[[#This Row],[列7]]/60)*$C$5,"")</f>
        <v>0</v>
      </c>
      <c r="L27" s="52" t="s">
        <v>5</v>
      </c>
      <c r="M27" s="57"/>
      <c r="N27" s="54"/>
      <c r="O27" s="75"/>
      <c r="P27" s="44"/>
    </row>
    <row r="28" spans="1:16" ht="22.5" customHeight="1" x14ac:dyDescent="0.15">
      <c r="A28" s="22"/>
      <c r="B28" s="55" t="str">
        <f>IF(テーブル141541[[#This Row],[列1]]="",
    "",
    TEXT(テーブル141541[[#This Row],[列1]],"(aaa)"))</f>
        <v/>
      </c>
      <c r="C28" s="17" t="s">
        <v>22</v>
      </c>
      <c r="D28" s="95" t="s">
        <v>23</v>
      </c>
      <c r="E28" s="18" t="s">
        <v>22</v>
      </c>
      <c r="F28" s="143" t="s">
        <v>36</v>
      </c>
      <c r="G28" s="47">
        <f>IF(OR(テーブル141541[[#This Row],[列2]]="",
          テーブル141541[[#This Row],[列4]]=""),
     0,
     IFERROR(HOUR(テーブル141541[[#This Row],[列4]]-テーブル141541[[#This Row],[列15]]-テーブル141541[[#This Row],[列2]]),
                  IFERROR(HOUR(テーブル141541[[#This Row],[列4]]-テーブル141541[[#This Row],[列2]]),
                               0)))</f>
        <v>0</v>
      </c>
      <c r="H28" s="48" t="s">
        <v>24</v>
      </c>
      <c r="I2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50" t="s">
        <v>25</v>
      </c>
      <c r="K28" s="51">
        <f>IFERROR((テーブル141541[[#This Row],[列5]]+テーブル141541[[#This Row],[列7]]/60)*$C$5,"")</f>
        <v>0</v>
      </c>
      <c r="L28" s="52" t="s">
        <v>5</v>
      </c>
      <c r="M28" s="57"/>
      <c r="N28" s="54"/>
      <c r="O28" s="75"/>
      <c r="P28" s="44"/>
    </row>
    <row r="29" spans="1:16" ht="22.5" customHeight="1" x14ac:dyDescent="0.15">
      <c r="A29" s="22"/>
      <c r="B29" s="55" t="str">
        <f>IF(テーブル141541[[#This Row],[列1]]="",
    "",
    TEXT(テーブル141541[[#This Row],[列1]],"(aaa)"))</f>
        <v/>
      </c>
      <c r="C29" s="17" t="s">
        <v>22</v>
      </c>
      <c r="D29" s="95" t="s">
        <v>23</v>
      </c>
      <c r="E29" s="18" t="s">
        <v>22</v>
      </c>
      <c r="F29" s="143" t="s">
        <v>36</v>
      </c>
      <c r="G29" s="47">
        <f>IF(OR(テーブル141541[[#This Row],[列2]]="",
          テーブル141541[[#This Row],[列4]]=""),
     0,
     IFERROR(HOUR(テーブル141541[[#This Row],[列4]]-テーブル141541[[#This Row],[列15]]-テーブル141541[[#This Row],[列2]]),
                  IFERROR(HOUR(テーブル141541[[#This Row],[列4]]-テーブル141541[[#This Row],[列2]]),
                               0)))</f>
        <v>0</v>
      </c>
      <c r="H29" s="48" t="s">
        <v>24</v>
      </c>
      <c r="I2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50" t="s">
        <v>25</v>
      </c>
      <c r="K29" s="51">
        <f>IFERROR((テーブル141541[[#This Row],[列5]]+テーブル141541[[#This Row],[列7]]/60)*$C$5,"")</f>
        <v>0</v>
      </c>
      <c r="L29" s="52" t="s">
        <v>5</v>
      </c>
      <c r="M29" s="57"/>
      <c r="N29" s="54"/>
      <c r="O29" s="75"/>
      <c r="P29" s="44"/>
    </row>
    <row r="30" spans="1:16" ht="22.5" customHeight="1" thickBot="1" x14ac:dyDescent="0.2">
      <c r="A30" s="23"/>
      <c r="B30" s="58" t="str">
        <f>IF(テーブル141541[[#This Row],[列1]]="",
    "",
    TEXT(テーブル141541[[#This Row],[列1]],"(aaa)"))</f>
        <v/>
      </c>
      <c r="C30" s="19" t="s">
        <v>22</v>
      </c>
      <c r="D30" s="59" t="s">
        <v>23</v>
      </c>
      <c r="E30" s="144" t="s">
        <v>22</v>
      </c>
      <c r="F30" s="20" t="s">
        <v>36</v>
      </c>
      <c r="G30" s="60">
        <f>IF(OR(テーブル141541[[#This Row],[列2]]="",
          テーブル141541[[#This Row],[列4]]=""),
     0,
     IFERROR(HOUR(テーブル141541[[#This Row],[列4]]-テーブル141541[[#This Row],[列15]]-テーブル141541[[#This Row],[列2]]),
                  IFERROR(HOUR(テーブル141541[[#This Row],[列4]]-テーブル141541[[#This Row],[列2]]),
                               0)))</f>
        <v>0</v>
      </c>
      <c r="H30" s="61" t="s">
        <v>24</v>
      </c>
      <c r="I30" s="62"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63" t="s">
        <v>25</v>
      </c>
      <c r="K30" s="64">
        <f>IFERROR((テーブル141541[[#This Row],[列5]]+テーブル141541[[#This Row],[列7]]/60)*$C$5,"")</f>
        <v>0</v>
      </c>
      <c r="L30" s="65" t="s">
        <v>5</v>
      </c>
      <c r="M30" s="66"/>
      <c r="N30" s="67"/>
      <c r="O30" s="75"/>
      <c r="P30" s="44"/>
    </row>
    <row r="31" spans="1:16" ht="22.5" customHeight="1" thickBot="1" x14ac:dyDescent="0.2">
      <c r="A31" s="184" t="s">
        <v>30</v>
      </c>
      <c r="B31" s="185"/>
      <c r="C31" s="186"/>
      <c r="D31" s="187"/>
      <c r="E31" s="188"/>
      <c r="F31" s="93"/>
      <c r="G31" s="189">
        <f>SUM(テーブル141541[[#All],[列5]])+SUM(テーブル141541[[#All],[列7]])/60</f>
        <v>0</v>
      </c>
      <c r="H31" s="190"/>
      <c r="I31" s="191" t="s">
        <v>26</v>
      </c>
      <c r="J31" s="192"/>
      <c r="K31" s="68">
        <f>SUM(テーブル141541[[#All],[列9]])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③年月支払分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IF(テーブル141540[[#This Row],[列1]]="",
    "",
    TEXT(テーブル141540[[#This Row],[列1]],"(aaa)"))</f>
        <v/>
      </c>
      <c r="C8" s="15" t="s">
        <v>36</v>
      </c>
      <c r="D8" s="35" t="s">
        <v>15</v>
      </c>
      <c r="E8" s="16" t="s">
        <v>36</v>
      </c>
      <c r="F8" s="142" t="s">
        <v>36</v>
      </c>
      <c r="G8" s="36">
        <f>IF(OR(テーブル141540[[#This Row],[列2]]="",
          テーブル141540[[#This Row],[列4]]=""),
     0,
     IFERROR(HOUR(テーブル141540[[#This Row],[列4]]-テーブル141540[[#This Row],[列15]]-テーブル141540[[#This Row],[列2]]),
                  IFERROR(HOUR(テーブル141540[[#This Row],[列4]]-テーブル141540[[#This Row],[列2]]),
                               0)))</f>
        <v>0</v>
      </c>
      <c r="H8" s="37" t="s">
        <v>24</v>
      </c>
      <c r="I8" s="38"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39" t="s">
        <v>25</v>
      </c>
      <c r="K8" s="40">
        <f>IFERROR((テーブル141540[[#This Row],[列5]]+テーブル141540[[#This Row],[列7]]/60)*$C$5,"")</f>
        <v>0</v>
      </c>
      <c r="L8" s="41" t="s">
        <v>5</v>
      </c>
      <c r="M8" s="42"/>
      <c r="N8" s="43"/>
      <c r="O8" s="75"/>
      <c r="P8" s="44"/>
    </row>
    <row r="9" spans="1:16" ht="22.5" customHeight="1" x14ac:dyDescent="0.15">
      <c r="A9" s="22"/>
      <c r="B9" s="45" t="str">
        <f>IF(テーブル141540[[#This Row],[列1]]="",
    "",
    TEXT(テーブル141540[[#This Row],[列1]],"(aaa)"))</f>
        <v/>
      </c>
      <c r="C9" s="17" t="s">
        <v>36</v>
      </c>
      <c r="D9" s="95" t="s">
        <v>15</v>
      </c>
      <c r="E9" s="18" t="s">
        <v>36</v>
      </c>
      <c r="F9" s="143" t="s">
        <v>36</v>
      </c>
      <c r="G9" s="47">
        <f>IF(OR(テーブル141540[[#This Row],[列2]]="",
          テーブル141540[[#This Row],[列4]]=""),
     0,
     IFERROR(HOUR(テーブル141540[[#This Row],[列4]]-テーブル141540[[#This Row],[列15]]-テーブル141540[[#This Row],[列2]]),
                  IFERROR(HOUR(テーブル141540[[#This Row],[列4]]-テーブル141540[[#This Row],[列2]]),
                               0)))</f>
        <v>0</v>
      </c>
      <c r="H9" s="48" t="s">
        <v>24</v>
      </c>
      <c r="I9" s="49"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50" t="s">
        <v>25</v>
      </c>
      <c r="K9" s="51">
        <f>IFERROR((テーブル141540[[#This Row],[列5]]+テーブル141540[[#This Row],[列7]]/60)*$C$5,"")</f>
        <v>0</v>
      </c>
      <c r="L9" s="52" t="s">
        <v>5</v>
      </c>
      <c r="M9" s="53"/>
      <c r="N9" s="54"/>
      <c r="O9" s="75"/>
      <c r="P9" s="44"/>
    </row>
    <row r="10" spans="1:16" ht="22.5" customHeight="1" x14ac:dyDescent="0.15">
      <c r="A10" s="22"/>
      <c r="B10" s="55" t="str">
        <f>IF(テーブル141540[[#This Row],[列1]]="",
    "",
    TEXT(テーブル141540[[#This Row],[列1]],"(aaa)"))</f>
        <v/>
      </c>
      <c r="C10" s="17" t="s">
        <v>36</v>
      </c>
      <c r="D10" s="95" t="s">
        <v>15</v>
      </c>
      <c r="E10" s="18" t="s">
        <v>36</v>
      </c>
      <c r="F10" s="143" t="s">
        <v>36</v>
      </c>
      <c r="G10" s="47">
        <f>IF(OR(テーブル141540[[#This Row],[列2]]="",
          テーブル141540[[#This Row],[列4]]=""),
     0,
     IFERROR(HOUR(テーブル141540[[#This Row],[列4]]-テーブル141540[[#This Row],[列15]]-テーブル141540[[#This Row],[列2]]),
                  IFERROR(HOUR(テーブル141540[[#This Row],[列4]]-テーブル141540[[#This Row],[列2]]),
                               0)))</f>
        <v>0</v>
      </c>
      <c r="H10" s="48" t="s">
        <v>24</v>
      </c>
      <c r="I1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50" t="s">
        <v>25</v>
      </c>
      <c r="K10" s="51">
        <f>IFERROR((テーブル141540[[#This Row],[列5]]+テーブル141540[[#This Row],[列7]]/60)*$C$5,"")</f>
        <v>0</v>
      </c>
      <c r="L10" s="52" t="s">
        <v>5</v>
      </c>
      <c r="M10" s="57"/>
      <c r="N10" s="54"/>
      <c r="O10" s="75"/>
      <c r="P10" s="44"/>
    </row>
    <row r="11" spans="1:16" ht="22.5" customHeight="1" x14ac:dyDescent="0.15">
      <c r="A11" s="22"/>
      <c r="B11" s="55" t="str">
        <f>IF(テーブル141540[[#This Row],[列1]]="",
    "",
    TEXT(テーブル141540[[#This Row],[列1]],"(aaa)"))</f>
        <v/>
      </c>
      <c r="C11" s="17" t="s">
        <v>22</v>
      </c>
      <c r="D11" s="95" t="s">
        <v>23</v>
      </c>
      <c r="E11" s="18" t="s">
        <v>22</v>
      </c>
      <c r="F11" s="143" t="s">
        <v>36</v>
      </c>
      <c r="G11" s="47">
        <f>IF(OR(テーブル141540[[#This Row],[列2]]="",
          テーブル141540[[#This Row],[列4]]=""),
     0,
     IFERROR(HOUR(テーブル141540[[#This Row],[列4]]-テーブル141540[[#This Row],[列15]]-テーブル141540[[#This Row],[列2]]),
                  IFERROR(HOUR(テーブル141540[[#This Row],[列4]]-テーブル141540[[#This Row],[列2]]),
                               0)))</f>
        <v>0</v>
      </c>
      <c r="H11" s="48" t="s">
        <v>24</v>
      </c>
      <c r="I1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50" t="s">
        <v>25</v>
      </c>
      <c r="K11" s="51">
        <f>IFERROR((テーブル141540[[#This Row],[列5]]+テーブル141540[[#This Row],[列7]]/60)*$C$5,"")</f>
        <v>0</v>
      </c>
      <c r="L11" s="52" t="s">
        <v>5</v>
      </c>
      <c r="M11" s="57"/>
      <c r="N11" s="54"/>
      <c r="O11" s="75"/>
      <c r="P11" s="44"/>
    </row>
    <row r="12" spans="1:16" ht="22.5" customHeight="1" x14ac:dyDescent="0.15">
      <c r="A12" s="22"/>
      <c r="B12" s="55" t="str">
        <f>IF(テーブル141540[[#This Row],[列1]]="",
    "",
    TEXT(テーブル141540[[#This Row],[列1]],"(aaa)"))</f>
        <v/>
      </c>
      <c r="C12" s="17" t="s">
        <v>22</v>
      </c>
      <c r="D12" s="95" t="s">
        <v>23</v>
      </c>
      <c r="E12" s="18" t="s">
        <v>22</v>
      </c>
      <c r="F12" s="143" t="s">
        <v>36</v>
      </c>
      <c r="G12" s="47">
        <f>IF(OR(テーブル141540[[#This Row],[列2]]="",
          テーブル141540[[#This Row],[列4]]=""),
     0,
     IFERROR(HOUR(テーブル141540[[#This Row],[列4]]-テーブル141540[[#This Row],[列15]]-テーブル141540[[#This Row],[列2]]),
                  IFERROR(HOUR(テーブル141540[[#This Row],[列4]]-テーブル141540[[#This Row],[列2]]),
                               0)))</f>
        <v>0</v>
      </c>
      <c r="H12" s="48" t="s">
        <v>24</v>
      </c>
      <c r="I1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50" t="s">
        <v>25</v>
      </c>
      <c r="K12" s="51">
        <f>IFERROR((テーブル141540[[#This Row],[列5]]+テーブル141540[[#This Row],[列7]]/60)*$C$5,"")</f>
        <v>0</v>
      </c>
      <c r="L12" s="52" t="s">
        <v>5</v>
      </c>
      <c r="M12" s="57"/>
      <c r="N12" s="54"/>
      <c r="O12" s="75"/>
      <c r="P12" s="44"/>
    </row>
    <row r="13" spans="1:16" ht="22.5" customHeight="1" x14ac:dyDescent="0.15">
      <c r="A13" s="22"/>
      <c r="B13" s="55" t="str">
        <f>IF(テーブル141540[[#This Row],[列1]]="",
    "",
    TEXT(テーブル141540[[#This Row],[列1]],"(aaa)"))</f>
        <v/>
      </c>
      <c r="C13" s="17" t="s">
        <v>22</v>
      </c>
      <c r="D13" s="95" t="s">
        <v>23</v>
      </c>
      <c r="E13" s="18" t="s">
        <v>22</v>
      </c>
      <c r="F13" s="143" t="s">
        <v>36</v>
      </c>
      <c r="G13" s="47">
        <f>IF(OR(テーブル141540[[#This Row],[列2]]="",
          テーブル141540[[#This Row],[列4]]=""),
     0,
     IFERROR(HOUR(テーブル141540[[#This Row],[列4]]-テーブル141540[[#This Row],[列15]]-テーブル141540[[#This Row],[列2]]),
                  IFERROR(HOUR(テーブル141540[[#This Row],[列4]]-テーブル141540[[#This Row],[列2]]),
                               0)))</f>
        <v>0</v>
      </c>
      <c r="H13" s="48" t="s">
        <v>24</v>
      </c>
      <c r="I1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50" t="s">
        <v>25</v>
      </c>
      <c r="K13" s="51">
        <f>IFERROR((テーブル141540[[#This Row],[列5]]+テーブル141540[[#This Row],[列7]]/60)*$C$5,"")</f>
        <v>0</v>
      </c>
      <c r="L13" s="52" t="s">
        <v>5</v>
      </c>
      <c r="M13" s="57"/>
      <c r="N13" s="54"/>
      <c r="O13" s="75"/>
      <c r="P13" s="44"/>
    </row>
    <row r="14" spans="1:16" ht="22.5" customHeight="1" x14ac:dyDescent="0.15">
      <c r="A14" s="22"/>
      <c r="B14" s="55" t="str">
        <f>IF(テーブル141540[[#This Row],[列1]]="",
    "",
    TEXT(テーブル141540[[#This Row],[列1]],"(aaa)"))</f>
        <v/>
      </c>
      <c r="C14" s="17" t="s">
        <v>22</v>
      </c>
      <c r="D14" s="95" t="s">
        <v>23</v>
      </c>
      <c r="E14" s="18" t="s">
        <v>22</v>
      </c>
      <c r="F14" s="143" t="s">
        <v>36</v>
      </c>
      <c r="G14" s="47">
        <f>IF(OR(テーブル141540[[#This Row],[列2]]="",
          テーブル141540[[#This Row],[列4]]=""),
     0,
     IFERROR(HOUR(テーブル141540[[#This Row],[列4]]-テーブル141540[[#This Row],[列15]]-テーブル141540[[#This Row],[列2]]),
                  IFERROR(HOUR(テーブル141540[[#This Row],[列4]]-テーブル141540[[#This Row],[列2]]),
                               0)))</f>
        <v>0</v>
      </c>
      <c r="H14" s="48" t="s">
        <v>24</v>
      </c>
      <c r="I1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50" t="s">
        <v>25</v>
      </c>
      <c r="K14" s="51">
        <f>IFERROR((テーブル141540[[#This Row],[列5]]+テーブル141540[[#This Row],[列7]]/60)*$C$5,"")</f>
        <v>0</v>
      </c>
      <c r="L14" s="52" t="s">
        <v>5</v>
      </c>
      <c r="M14" s="57"/>
      <c r="N14" s="54"/>
      <c r="O14" s="75"/>
      <c r="P14" s="44"/>
    </row>
    <row r="15" spans="1:16" ht="22.5" customHeight="1" x14ac:dyDescent="0.15">
      <c r="A15" s="22"/>
      <c r="B15" s="55" t="str">
        <f>IF(テーブル141540[[#This Row],[列1]]="",
    "",
    TEXT(テーブル141540[[#This Row],[列1]],"(aaa)"))</f>
        <v/>
      </c>
      <c r="C15" s="17" t="s">
        <v>22</v>
      </c>
      <c r="D15" s="95" t="s">
        <v>23</v>
      </c>
      <c r="E15" s="18" t="s">
        <v>22</v>
      </c>
      <c r="F15" s="143" t="s">
        <v>36</v>
      </c>
      <c r="G15" s="47">
        <f>IF(OR(テーブル141540[[#This Row],[列2]]="",
          テーブル141540[[#This Row],[列4]]=""),
     0,
     IFERROR(HOUR(テーブル141540[[#This Row],[列4]]-テーブル141540[[#This Row],[列15]]-テーブル141540[[#This Row],[列2]]),
                  IFERROR(HOUR(テーブル141540[[#This Row],[列4]]-テーブル141540[[#This Row],[列2]]),
                               0)))</f>
        <v>0</v>
      </c>
      <c r="H15" s="48" t="s">
        <v>24</v>
      </c>
      <c r="I1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50" t="s">
        <v>25</v>
      </c>
      <c r="K15" s="51">
        <f>IFERROR((テーブル141540[[#This Row],[列5]]+テーブル141540[[#This Row],[列7]]/60)*$C$5,"")</f>
        <v>0</v>
      </c>
      <c r="L15" s="52" t="s">
        <v>5</v>
      </c>
      <c r="M15" s="57"/>
      <c r="N15" s="54"/>
      <c r="O15" s="75"/>
      <c r="P15" s="44"/>
    </row>
    <row r="16" spans="1:16" ht="22.5" customHeight="1" x14ac:dyDescent="0.15">
      <c r="A16" s="22"/>
      <c r="B16" s="55" t="str">
        <f>IF(テーブル141540[[#This Row],[列1]]="",
    "",
    TEXT(テーブル141540[[#This Row],[列1]],"(aaa)"))</f>
        <v/>
      </c>
      <c r="C16" s="17" t="s">
        <v>22</v>
      </c>
      <c r="D16" s="95" t="s">
        <v>23</v>
      </c>
      <c r="E16" s="18" t="s">
        <v>22</v>
      </c>
      <c r="F16" s="143" t="s">
        <v>36</v>
      </c>
      <c r="G16" s="47">
        <f>IF(OR(テーブル141540[[#This Row],[列2]]="",
          テーブル141540[[#This Row],[列4]]=""),
     0,
     IFERROR(HOUR(テーブル141540[[#This Row],[列4]]-テーブル141540[[#This Row],[列15]]-テーブル141540[[#This Row],[列2]]),
                  IFERROR(HOUR(テーブル141540[[#This Row],[列4]]-テーブル141540[[#This Row],[列2]]),
                               0)))</f>
        <v>0</v>
      </c>
      <c r="H16" s="48" t="s">
        <v>24</v>
      </c>
      <c r="I1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50" t="s">
        <v>25</v>
      </c>
      <c r="K16" s="51">
        <f>IFERROR((テーブル141540[[#This Row],[列5]]+テーブル141540[[#This Row],[列7]]/60)*$C$5,"")</f>
        <v>0</v>
      </c>
      <c r="L16" s="52" t="s">
        <v>5</v>
      </c>
      <c r="M16" s="57"/>
      <c r="N16" s="54"/>
      <c r="O16" s="75"/>
      <c r="P16" s="44"/>
    </row>
    <row r="17" spans="1:16" ht="22.5" customHeight="1" x14ac:dyDescent="0.15">
      <c r="A17" s="22"/>
      <c r="B17" s="55" t="str">
        <f>IF(テーブル141540[[#This Row],[列1]]="",
    "",
    TEXT(テーブル141540[[#This Row],[列1]],"(aaa)"))</f>
        <v/>
      </c>
      <c r="C17" s="17" t="s">
        <v>22</v>
      </c>
      <c r="D17" s="95" t="s">
        <v>23</v>
      </c>
      <c r="E17" s="18" t="s">
        <v>22</v>
      </c>
      <c r="F17" s="143" t="s">
        <v>36</v>
      </c>
      <c r="G17" s="47">
        <f>IF(OR(テーブル141540[[#This Row],[列2]]="",
          テーブル141540[[#This Row],[列4]]=""),
     0,
     IFERROR(HOUR(テーブル141540[[#This Row],[列4]]-テーブル141540[[#This Row],[列15]]-テーブル141540[[#This Row],[列2]]),
                  IFERROR(HOUR(テーブル141540[[#This Row],[列4]]-テーブル141540[[#This Row],[列2]]),
                               0)))</f>
        <v>0</v>
      </c>
      <c r="H17" s="48" t="s">
        <v>24</v>
      </c>
      <c r="I1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50" t="s">
        <v>25</v>
      </c>
      <c r="K17" s="51">
        <f>IFERROR((テーブル141540[[#This Row],[列5]]+テーブル141540[[#This Row],[列7]]/60)*$C$5,"")</f>
        <v>0</v>
      </c>
      <c r="L17" s="52" t="s">
        <v>5</v>
      </c>
      <c r="M17" s="57"/>
      <c r="N17" s="54"/>
      <c r="O17" s="75"/>
      <c r="P17" s="44"/>
    </row>
    <row r="18" spans="1:16" ht="22.5" customHeight="1" x14ac:dyDescent="0.15">
      <c r="A18" s="22"/>
      <c r="B18" s="55" t="str">
        <f>IF(テーブル141540[[#This Row],[列1]]="",
    "",
    TEXT(テーブル141540[[#This Row],[列1]],"(aaa)"))</f>
        <v/>
      </c>
      <c r="C18" s="17" t="s">
        <v>22</v>
      </c>
      <c r="D18" s="95" t="s">
        <v>23</v>
      </c>
      <c r="E18" s="18" t="s">
        <v>22</v>
      </c>
      <c r="F18" s="143" t="s">
        <v>36</v>
      </c>
      <c r="G18" s="47">
        <f>IF(OR(テーブル141540[[#This Row],[列2]]="",
          テーブル141540[[#This Row],[列4]]=""),
     0,
     IFERROR(HOUR(テーブル141540[[#This Row],[列4]]-テーブル141540[[#This Row],[列15]]-テーブル141540[[#This Row],[列2]]),
                  IFERROR(HOUR(テーブル141540[[#This Row],[列4]]-テーブル141540[[#This Row],[列2]]),
                               0)))</f>
        <v>0</v>
      </c>
      <c r="H18" s="48" t="s">
        <v>24</v>
      </c>
      <c r="I1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50" t="s">
        <v>25</v>
      </c>
      <c r="K18" s="51">
        <f>IFERROR((テーブル141540[[#This Row],[列5]]+テーブル141540[[#This Row],[列7]]/60)*$C$5,"")</f>
        <v>0</v>
      </c>
      <c r="L18" s="52" t="s">
        <v>5</v>
      </c>
      <c r="M18" s="57"/>
      <c r="N18" s="54"/>
      <c r="O18" s="75"/>
      <c r="P18" s="44"/>
    </row>
    <row r="19" spans="1:16" ht="22.5" customHeight="1" x14ac:dyDescent="0.15">
      <c r="A19" s="22"/>
      <c r="B19" s="55" t="str">
        <f>IF(テーブル141540[[#This Row],[列1]]="",
    "",
    TEXT(テーブル141540[[#This Row],[列1]],"(aaa)"))</f>
        <v/>
      </c>
      <c r="C19" s="17" t="s">
        <v>22</v>
      </c>
      <c r="D19" s="95" t="s">
        <v>23</v>
      </c>
      <c r="E19" s="18" t="s">
        <v>22</v>
      </c>
      <c r="F19" s="143" t="s">
        <v>36</v>
      </c>
      <c r="G19" s="47">
        <f>IF(OR(テーブル141540[[#This Row],[列2]]="",
          テーブル141540[[#This Row],[列4]]=""),
     0,
     IFERROR(HOUR(テーブル141540[[#This Row],[列4]]-テーブル141540[[#This Row],[列15]]-テーブル141540[[#This Row],[列2]]),
                  IFERROR(HOUR(テーブル141540[[#This Row],[列4]]-テーブル141540[[#This Row],[列2]]),
                               0)))</f>
        <v>0</v>
      </c>
      <c r="H19" s="48" t="s">
        <v>24</v>
      </c>
      <c r="I1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50" t="s">
        <v>25</v>
      </c>
      <c r="K19" s="51">
        <f>IFERROR((テーブル141540[[#This Row],[列5]]+テーブル141540[[#This Row],[列7]]/60)*$C$5,"")</f>
        <v>0</v>
      </c>
      <c r="L19" s="52" t="s">
        <v>5</v>
      </c>
      <c r="M19" s="57"/>
      <c r="N19" s="54"/>
      <c r="O19" s="75"/>
      <c r="P19" s="44"/>
    </row>
    <row r="20" spans="1:16" ht="22.5" customHeight="1" x14ac:dyDescent="0.15">
      <c r="A20" s="22"/>
      <c r="B20" s="55" t="str">
        <f>IF(テーブル141540[[#This Row],[列1]]="",
    "",
    TEXT(テーブル141540[[#This Row],[列1]],"(aaa)"))</f>
        <v/>
      </c>
      <c r="C20" s="17" t="s">
        <v>22</v>
      </c>
      <c r="D20" s="95" t="s">
        <v>23</v>
      </c>
      <c r="E20" s="18" t="s">
        <v>22</v>
      </c>
      <c r="F20" s="143" t="s">
        <v>36</v>
      </c>
      <c r="G20" s="47">
        <f>IF(OR(テーブル141540[[#This Row],[列2]]="",
          テーブル141540[[#This Row],[列4]]=""),
     0,
     IFERROR(HOUR(テーブル141540[[#This Row],[列4]]-テーブル141540[[#This Row],[列15]]-テーブル141540[[#This Row],[列2]]),
                  IFERROR(HOUR(テーブル141540[[#This Row],[列4]]-テーブル141540[[#This Row],[列2]]),
                               0)))</f>
        <v>0</v>
      </c>
      <c r="H20" s="48" t="s">
        <v>24</v>
      </c>
      <c r="I2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50" t="s">
        <v>25</v>
      </c>
      <c r="K20" s="51">
        <f>IFERROR((テーブル141540[[#This Row],[列5]]+テーブル141540[[#This Row],[列7]]/60)*$C$5,"")</f>
        <v>0</v>
      </c>
      <c r="L20" s="52" t="s">
        <v>5</v>
      </c>
      <c r="M20" s="57"/>
      <c r="N20" s="54"/>
      <c r="O20" s="75"/>
      <c r="P20" s="44"/>
    </row>
    <row r="21" spans="1:16" ht="22.5" customHeight="1" x14ac:dyDescent="0.15">
      <c r="A21" s="22"/>
      <c r="B21" s="55" t="str">
        <f>IF(テーブル141540[[#This Row],[列1]]="",
    "",
    TEXT(テーブル141540[[#This Row],[列1]],"(aaa)"))</f>
        <v/>
      </c>
      <c r="C21" s="17" t="s">
        <v>22</v>
      </c>
      <c r="D21" s="95" t="s">
        <v>23</v>
      </c>
      <c r="E21" s="18" t="s">
        <v>22</v>
      </c>
      <c r="F21" s="143" t="s">
        <v>36</v>
      </c>
      <c r="G21" s="47">
        <f>IF(OR(テーブル141540[[#This Row],[列2]]="",
          テーブル141540[[#This Row],[列4]]=""),
     0,
     IFERROR(HOUR(テーブル141540[[#This Row],[列4]]-テーブル141540[[#This Row],[列15]]-テーブル141540[[#This Row],[列2]]),
                  IFERROR(HOUR(テーブル141540[[#This Row],[列4]]-テーブル141540[[#This Row],[列2]]),
                               0)))</f>
        <v>0</v>
      </c>
      <c r="H21" s="48" t="s">
        <v>24</v>
      </c>
      <c r="I2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50" t="s">
        <v>25</v>
      </c>
      <c r="K21" s="51">
        <f>IFERROR((テーブル141540[[#This Row],[列5]]+テーブル141540[[#This Row],[列7]]/60)*$C$5,"")</f>
        <v>0</v>
      </c>
      <c r="L21" s="52" t="s">
        <v>5</v>
      </c>
      <c r="M21" s="57"/>
      <c r="N21" s="54"/>
      <c r="O21" s="75"/>
      <c r="P21" s="44"/>
    </row>
    <row r="22" spans="1:16" ht="22.5" customHeight="1" x14ac:dyDescent="0.15">
      <c r="A22" s="22"/>
      <c r="B22" s="55" t="str">
        <f>IF(テーブル141540[[#This Row],[列1]]="",
    "",
    TEXT(テーブル141540[[#This Row],[列1]],"(aaa)"))</f>
        <v/>
      </c>
      <c r="C22" s="17" t="s">
        <v>22</v>
      </c>
      <c r="D22" s="95" t="s">
        <v>23</v>
      </c>
      <c r="E22" s="18" t="s">
        <v>22</v>
      </c>
      <c r="F22" s="143" t="s">
        <v>36</v>
      </c>
      <c r="G22" s="47">
        <f>IF(OR(テーブル141540[[#This Row],[列2]]="",
          テーブル141540[[#This Row],[列4]]=""),
     0,
     IFERROR(HOUR(テーブル141540[[#This Row],[列4]]-テーブル141540[[#This Row],[列15]]-テーブル141540[[#This Row],[列2]]),
                  IFERROR(HOUR(テーブル141540[[#This Row],[列4]]-テーブル141540[[#This Row],[列2]]),
                               0)))</f>
        <v>0</v>
      </c>
      <c r="H22" s="48" t="s">
        <v>24</v>
      </c>
      <c r="I2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50" t="s">
        <v>25</v>
      </c>
      <c r="K22" s="51">
        <f>IFERROR((テーブル141540[[#This Row],[列5]]+テーブル141540[[#This Row],[列7]]/60)*$C$5,"")</f>
        <v>0</v>
      </c>
      <c r="L22" s="52" t="s">
        <v>5</v>
      </c>
      <c r="M22" s="57"/>
      <c r="N22" s="54"/>
      <c r="O22" s="75"/>
      <c r="P22" s="44"/>
    </row>
    <row r="23" spans="1:16" ht="22.5" customHeight="1" x14ac:dyDescent="0.15">
      <c r="A23" s="22"/>
      <c r="B23" s="55" t="str">
        <f>IF(テーブル141540[[#This Row],[列1]]="",
    "",
    TEXT(テーブル141540[[#This Row],[列1]],"(aaa)"))</f>
        <v/>
      </c>
      <c r="C23" s="17" t="s">
        <v>22</v>
      </c>
      <c r="D23" s="95" t="s">
        <v>23</v>
      </c>
      <c r="E23" s="18" t="s">
        <v>22</v>
      </c>
      <c r="F23" s="143" t="s">
        <v>36</v>
      </c>
      <c r="G23" s="47">
        <f>IF(OR(テーブル141540[[#This Row],[列2]]="",
          テーブル141540[[#This Row],[列4]]=""),
     0,
     IFERROR(HOUR(テーブル141540[[#This Row],[列4]]-テーブル141540[[#This Row],[列15]]-テーブル141540[[#This Row],[列2]]),
                  IFERROR(HOUR(テーブル141540[[#This Row],[列4]]-テーブル141540[[#This Row],[列2]]),
                               0)))</f>
        <v>0</v>
      </c>
      <c r="H23" s="48" t="s">
        <v>24</v>
      </c>
      <c r="I2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50" t="s">
        <v>25</v>
      </c>
      <c r="K23" s="51">
        <f>IFERROR((テーブル141540[[#This Row],[列5]]+テーブル141540[[#This Row],[列7]]/60)*$C$5,"")</f>
        <v>0</v>
      </c>
      <c r="L23" s="52" t="s">
        <v>5</v>
      </c>
      <c r="M23" s="57"/>
      <c r="N23" s="54"/>
      <c r="O23" s="75"/>
      <c r="P23" s="44"/>
    </row>
    <row r="24" spans="1:16" ht="22.5" customHeight="1" x14ac:dyDescent="0.15">
      <c r="A24" s="22"/>
      <c r="B24" s="55" t="str">
        <f>IF(テーブル141540[[#This Row],[列1]]="",
    "",
    TEXT(テーブル141540[[#This Row],[列1]],"(aaa)"))</f>
        <v/>
      </c>
      <c r="C24" s="17" t="s">
        <v>22</v>
      </c>
      <c r="D24" s="95" t="s">
        <v>23</v>
      </c>
      <c r="E24" s="18" t="s">
        <v>22</v>
      </c>
      <c r="F24" s="143" t="s">
        <v>36</v>
      </c>
      <c r="G24" s="47">
        <f>IF(OR(テーブル141540[[#This Row],[列2]]="",
          テーブル141540[[#This Row],[列4]]=""),
     0,
     IFERROR(HOUR(テーブル141540[[#This Row],[列4]]-テーブル141540[[#This Row],[列15]]-テーブル141540[[#This Row],[列2]]),
                  IFERROR(HOUR(テーブル141540[[#This Row],[列4]]-テーブル141540[[#This Row],[列2]]),
                               0)))</f>
        <v>0</v>
      </c>
      <c r="H24" s="48" t="s">
        <v>24</v>
      </c>
      <c r="I2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50" t="s">
        <v>25</v>
      </c>
      <c r="K24" s="51">
        <f>IFERROR((テーブル141540[[#This Row],[列5]]+テーブル141540[[#This Row],[列7]]/60)*$C$5,"")</f>
        <v>0</v>
      </c>
      <c r="L24" s="52" t="s">
        <v>5</v>
      </c>
      <c r="M24" s="53"/>
      <c r="N24" s="54"/>
      <c r="O24" s="75"/>
      <c r="P24" s="44"/>
    </row>
    <row r="25" spans="1:16" ht="22.5" customHeight="1" x14ac:dyDescent="0.15">
      <c r="A25" s="22"/>
      <c r="B25" s="55" t="str">
        <f>IF(テーブル141540[[#This Row],[列1]]="",
    "",
    TEXT(テーブル141540[[#This Row],[列1]],"(aaa)"))</f>
        <v/>
      </c>
      <c r="C25" s="17" t="s">
        <v>22</v>
      </c>
      <c r="D25" s="95" t="s">
        <v>23</v>
      </c>
      <c r="E25" s="18" t="s">
        <v>22</v>
      </c>
      <c r="F25" s="143" t="s">
        <v>36</v>
      </c>
      <c r="G25" s="47">
        <f>IF(OR(テーブル141540[[#This Row],[列2]]="",
          テーブル141540[[#This Row],[列4]]=""),
     0,
     IFERROR(HOUR(テーブル141540[[#This Row],[列4]]-テーブル141540[[#This Row],[列15]]-テーブル141540[[#This Row],[列2]]),
                  IFERROR(HOUR(テーブル141540[[#This Row],[列4]]-テーブル141540[[#This Row],[列2]]),
                               0)))</f>
        <v>0</v>
      </c>
      <c r="H25" s="48" t="s">
        <v>24</v>
      </c>
      <c r="I2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50" t="s">
        <v>25</v>
      </c>
      <c r="K25" s="51">
        <f>IFERROR((テーブル141540[[#This Row],[列5]]+テーブル141540[[#This Row],[列7]]/60)*$C$5,"")</f>
        <v>0</v>
      </c>
      <c r="L25" s="52" t="s">
        <v>5</v>
      </c>
      <c r="M25" s="57"/>
      <c r="N25" s="54"/>
      <c r="O25" s="75"/>
      <c r="P25" s="44"/>
    </row>
    <row r="26" spans="1:16" ht="22.5" customHeight="1" x14ac:dyDescent="0.15">
      <c r="A26" s="22"/>
      <c r="B26" s="55" t="str">
        <f>IF(テーブル141540[[#This Row],[列1]]="",
    "",
    TEXT(テーブル141540[[#This Row],[列1]],"(aaa)"))</f>
        <v/>
      </c>
      <c r="C26" s="17" t="s">
        <v>22</v>
      </c>
      <c r="D26" s="95" t="s">
        <v>23</v>
      </c>
      <c r="E26" s="18" t="s">
        <v>22</v>
      </c>
      <c r="F26" s="143" t="s">
        <v>36</v>
      </c>
      <c r="G26" s="47">
        <f>IF(OR(テーブル141540[[#This Row],[列2]]="",
          テーブル141540[[#This Row],[列4]]=""),
     0,
     IFERROR(HOUR(テーブル141540[[#This Row],[列4]]-テーブル141540[[#This Row],[列15]]-テーブル141540[[#This Row],[列2]]),
                  IFERROR(HOUR(テーブル141540[[#This Row],[列4]]-テーブル141540[[#This Row],[列2]]),
                               0)))</f>
        <v>0</v>
      </c>
      <c r="H26" s="48" t="s">
        <v>24</v>
      </c>
      <c r="I2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50" t="s">
        <v>25</v>
      </c>
      <c r="K26" s="51">
        <f>IFERROR((テーブル141540[[#This Row],[列5]]+テーブル141540[[#This Row],[列7]]/60)*$C$5,"")</f>
        <v>0</v>
      </c>
      <c r="L26" s="52" t="s">
        <v>5</v>
      </c>
      <c r="M26" s="57"/>
      <c r="N26" s="54"/>
      <c r="O26" s="75"/>
      <c r="P26" s="44"/>
    </row>
    <row r="27" spans="1:16" ht="22.5" customHeight="1" x14ac:dyDescent="0.15">
      <c r="A27" s="22"/>
      <c r="B27" s="55" t="str">
        <f>IF(テーブル141540[[#This Row],[列1]]="",
    "",
    TEXT(テーブル141540[[#This Row],[列1]],"(aaa)"))</f>
        <v/>
      </c>
      <c r="C27" s="17" t="s">
        <v>22</v>
      </c>
      <c r="D27" s="95" t="s">
        <v>23</v>
      </c>
      <c r="E27" s="18" t="s">
        <v>22</v>
      </c>
      <c r="F27" s="143" t="s">
        <v>36</v>
      </c>
      <c r="G27" s="47">
        <f>IF(OR(テーブル141540[[#This Row],[列2]]="",
          テーブル141540[[#This Row],[列4]]=""),
     0,
     IFERROR(HOUR(テーブル141540[[#This Row],[列4]]-テーブル141540[[#This Row],[列15]]-テーブル141540[[#This Row],[列2]]),
                  IFERROR(HOUR(テーブル141540[[#This Row],[列4]]-テーブル141540[[#This Row],[列2]]),
                               0)))</f>
        <v>0</v>
      </c>
      <c r="H27" s="48" t="s">
        <v>24</v>
      </c>
      <c r="I2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50" t="s">
        <v>25</v>
      </c>
      <c r="K27" s="51">
        <f>IFERROR((テーブル141540[[#This Row],[列5]]+テーブル141540[[#This Row],[列7]]/60)*$C$5,"")</f>
        <v>0</v>
      </c>
      <c r="L27" s="52" t="s">
        <v>5</v>
      </c>
      <c r="M27" s="57"/>
      <c r="N27" s="54"/>
      <c r="O27" s="75"/>
      <c r="P27" s="44"/>
    </row>
    <row r="28" spans="1:16" ht="22.5" customHeight="1" x14ac:dyDescent="0.15">
      <c r="A28" s="22"/>
      <c r="B28" s="55" t="str">
        <f>IF(テーブル141540[[#This Row],[列1]]="",
    "",
    TEXT(テーブル141540[[#This Row],[列1]],"(aaa)"))</f>
        <v/>
      </c>
      <c r="C28" s="17" t="s">
        <v>22</v>
      </c>
      <c r="D28" s="95" t="s">
        <v>23</v>
      </c>
      <c r="E28" s="18" t="s">
        <v>22</v>
      </c>
      <c r="F28" s="143" t="s">
        <v>36</v>
      </c>
      <c r="G28" s="47">
        <f>IF(OR(テーブル141540[[#This Row],[列2]]="",
          テーブル141540[[#This Row],[列4]]=""),
     0,
     IFERROR(HOUR(テーブル141540[[#This Row],[列4]]-テーブル141540[[#This Row],[列15]]-テーブル141540[[#This Row],[列2]]),
                  IFERROR(HOUR(テーブル141540[[#This Row],[列4]]-テーブル141540[[#This Row],[列2]]),
                               0)))</f>
        <v>0</v>
      </c>
      <c r="H28" s="48" t="s">
        <v>24</v>
      </c>
      <c r="I2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50" t="s">
        <v>25</v>
      </c>
      <c r="K28" s="51">
        <f>IFERROR((テーブル141540[[#This Row],[列5]]+テーブル141540[[#This Row],[列7]]/60)*$C$5,"")</f>
        <v>0</v>
      </c>
      <c r="L28" s="52" t="s">
        <v>5</v>
      </c>
      <c r="M28" s="57"/>
      <c r="N28" s="54"/>
      <c r="O28" s="75"/>
      <c r="P28" s="44"/>
    </row>
    <row r="29" spans="1:16" ht="22.5" customHeight="1" x14ac:dyDescent="0.15">
      <c r="A29" s="22"/>
      <c r="B29" s="55" t="str">
        <f>IF(テーブル141540[[#This Row],[列1]]="",
    "",
    TEXT(テーブル141540[[#This Row],[列1]],"(aaa)"))</f>
        <v/>
      </c>
      <c r="C29" s="17" t="s">
        <v>22</v>
      </c>
      <c r="D29" s="95" t="s">
        <v>23</v>
      </c>
      <c r="E29" s="18" t="s">
        <v>22</v>
      </c>
      <c r="F29" s="143" t="s">
        <v>36</v>
      </c>
      <c r="G29" s="47">
        <f>IF(OR(テーブル141540[[#This Row],[列2]]="",
          テーブル141540[[#This Row],[列4]]=""),
     0,
     IFERROR(HOUR(テーブル141540[[#This Row],[列4]]-テーブル141540[[#This Row],[列15]]-テーブル141540[[#This Row],[列2]]),
                  IFERROR(HOUR(テーブル141540[[#This Row],[列4]]-テーブル141540[[#This Row],[列2]]),
                               0)))</f>
        <v>0</v>
      </c>
      <c r="H29" s="48" t="s">
        <v>24</v>
      </c>
      <c r="I2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50" t="s">
        <v>25</v>
      </c>
      <c r="K29" s="51">
        <f>IFERROR((テーブル141540[[#This Row],[列5]]+テーブル141540[[#This Row],[列7]]/60)*$C$5,"")</f>
        <v>0</v>
      </c>
      <c r="L29" s="52" t="s">
        <v>5</v>
      </c>
      <c r="M29" s="57"/>
      <c r="N29" s="54"/>
      <c r="O29" s="75"/>
      <c r="P29" s="44"/>
    </row>
    <row r="30" spans="1:16" ht="22.5" customHeight="1" thickBot="1" x14ac:dyDescent="0.2">
      <c r="A30" s="23"/>
      <c r="B30" s="58" t="str">
        <f>IF(テーブル141540[[#This Row],[列1]]="",
    "",
    TEXT(テーブル141540[[#This Row],[列1]],"(aaa)"))</f>
        <v/>
      </c>
      <c r="C30" s="19" t="s">
        <v>22</v>
      </c>
      <c r="D30" s="59" t="s">
        <v>23</v>
      </c>
      <c r="E30" s="144" t="s">
        <v>22</v>
      </c>
      <c r="F30" s="20" t="s">
        <v>36</v>
      </c>
      <c r="G30" s="60">
        <f>IF(OR(テーブル141540[[#This Row],[列2]]="",
          テーブル141540[[#This Row],[列4]]=""),
     0,
     IFERROR(HOUR(テーブル141540[[#This Row],[列4]]-テーブル141540[[#This Row],[列15]]-テーブル141540[[#This Row],[列2]]),
                  IFERROR(HOUR(テーブル141540[[#This Row],[列4]]-テーブル141540[[#This Row],[列2]]),
                               0)))</f>
        <v>0</v>
      </c>
      <c r="H30" s="61" t="s">
        <v>24</v>
      </c>
      <c r="I30" s="62"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63" t="s">
        <v>25</v>
      </c>
      <c r="K30" s="64">
        <f>IFERROR((テーブル141540[[#This Row],[列5]]+テーブル141540[[#This Row],[列7]]/60)*$C$5,"")</f>
        <v>0</v>
      </c>
      <c r="L30" s="65" t="s">
        <v>5</v>
      </c>
      <c r="M30" s="66"/>
      <c r="N30" s="67"/>
      <c r="O30" s="75"/>
      <c r="P30" s="44"/>
    </row>
    <row r="31" spans="1:16" ht="22.5" customHeight="1" thickBot="1" x14ac:dyDescent="0.2">
      <c r="A31" s="184" t="s">
        <v>30</v>
      </c>
      <c r="B31" s="185"/>
      <c r="C31" s="186"/>
      <c r="D31" s="187"/>
      <c r="E31" s="188"/>
      <c r="F31" s="93"/>
      <c r="G31" s="189">
        <f>SUM(テーブル141540[[#All],[列5]])+SUM(テーブル141540[[#All],[列7]])/60</f>
        <v>0</v>
      </c>
      <c r="H31" s="190"/>
      <c r="I31" s="191" t="s">
        <v>26</v>
      </c>
      <c r="J31" s="192"/>
      <c r="K31" s="68">
        <f>SUM(テーブル141540[[#All],[列9]])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x14ac:dyDescent="0.1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x14ac:dyDescent="0.15">
      <c r="A1" s="24" t="s">
        <v>27</v>
      </c>
      <c r="B1" s="24"/>
      <c r="D1" s="199" t="s">
        <v>28</v>
      </c>
      <c r="E1" s="199"/>
      <c r="F1" s="199"/>
      <c r="G1" s="199"/>
      <c r="H1" s="199"/>
      <c r="I1" s="199"/>
      <c r="J1" s="199"/>
      <c r="K1" s="199"/>
      <c r="L1" s="199"/>
      <c r="M1" s="199"/>
    </row>
    <row r="2" spans="1:16" ht="30" customHeight="1" x14ac:dyDescent="0.15">
      <c r="A2" s="202" t="str">
        <f ca="1">RIGHT(CELL("filename",A2),
 LEN(CELL("filename",A2))
       -FIND("]",CELL("filename",A2)))</f>
        <v>④年月支払分</v>
      </c>
      <c r="B2" s="202"/>
      <c r="C2" s="202"/>
      <c r="D2" s="202"/>
      <c r="E2" s="202"/>
      <c r="F2" s="202"/>
      <c r="G2" s="202"/>
      <c r="H2" s="202"/>
      <c r="I2" s="202"/>
      <c r="J2" s="202"/>
      <c r="K2" s="202"/>
      <c r="L2" s="202"/>
      <c r="M2" s="202"/>
    </row>
    <row r="3" spans="1:16" ht="30" customHeight="1" x14ac:dyDescent="0.15">
      <c r="A3" s="200" t="s">
        <v>34</v>
      </c>
      <c r="B3" s="200"/>
      <c r="C3" s="200" t="str">
        <f>IF('人件費総括表・遂行状況（様式6号別紙2-1）'!$B$3="",
     "",
     '人件費総括表・遂行状況（様式6号別紙2-1）'!$B$3)</f>
        <v/>
      </c>
      <c r="D3" s="200"/>
      <c r="E3" s="200"/>
      <c r="F3" s="141"/>
      <c r="G3" s="26"/>
      <c r="H3" s="26"/>
      <c r="I3" s="26"/>
      <c r="J3" s="26"/>
      <c r="K3" s="26"/>
      <c r="L3" s="26"/>
      <c r="M3" s="26"/>
    </row>
    <row r="4" spans="1:16" ht="30" customHeight="1" x14ac:dyDescent="0.15">
      <c r="A4" s="193" t="s">
        <v>16</v>
      </c>
      <c r="B4" s="193"/>
      <c r="C4" s="200" t="str">
        <f>IF(従業員別人件費総括表!$B$5="",
     "",
     従業員別人件費総括表!$B$5)</f>
        <v/>
      </c>
      <c r="D4" s="200"/>
      <c r="E4" s="200"/>
      <c r="F4" s="141"/>
      <c r="G4" s="27"/>
      <c r="H4" s="27"/>
      <c r="I4" s="27"/>
    </row>
    <row r="5" spans="1:16" ht="30" customHeight="1" x14ac:dyDescent="0.15">
      <c r="A5" s="193" t="s">
        <v>17</v>
      </c>
      <c r="B5" s="193"/>
      <c r="C5" s="194">
        <f>従業員別人件費総括表!C7</f>
        <v>0</v>
      </c>
      <c r="D5" s="194"/>
      <c r="E5" s="194"/>
      <c r="F5" s="27" t="s">
        <v>5</v>
      </c>
      <c r="H5" s="27"/>
      <c r="I5" s="27"/>
    </row>
    <row r="6" spans="1:16" ht="30" customHeight="1" thickBot="1" x14ac:dyDescent="0.2">
      <c r="A6" s="29" t="s">
        <v>33</v>
      </c>
      <c r="B6" s="29"/>
    </row>
    <row r="7" spans="1:16" s="30" customFormat="1" ht="22.5" customHeight="1" thickBot="1" x14ac:dyDescent="0.2">
      <c r="A7" s="203" t="s">
        <v>35</v>
      </c>
      <c r="B7" s="196"/>
      <c r="C7" s="197" t="s">
        <v>18</v>
      </c>
      <c r="D7" s="197"/>
      <c r="E7" s="197"/>
      <c r="F7" s="156" t="s">
        <v>53</v>
      </c>
      <c r="G7" s="182" t="s">
        <v>19</v>
      </c>
      <c r="H7" s="198"/>
      <c r="I7" s="198"/>
      <c r="J7" s="183"/>
      <c r="K7" s="182" t="s">
        <v>20</v>
      </c>
      <c r="L7" s="183"/>
      <c r="M7" s="31" t="s">
        <v>32</v>
      </c>
      <c r="N7" s="32" t="s">
        <v>21</v>
      </c>
      <c r="O7" s="33"/>
    </row>
    <row r="8" spans="1:16" ht="22.5" customHeight="1" x14ac:dyDescent="0.15">
      <c r="A8" s="21"/>
      <c r="B8" s="34" t="str">
        <f>IF(テーブル141539[[#This Row],[列1]]="",
    "",
    TEXT(テーブル141539[[#This Row],[列1]],"(aaa)"))</f>
        <v/>
      </c>
      <c r="C8" s="15" t="s">
        <v>36</v>
      </c>
      <c r="D8" s="35" t="s">
        <v>15</v>
      </c>
      <c r="E8" s="16" t="s">
        <v>36</v>
      </c>
      <c r="F8" s="142" t="s">
        <v>36</v>
      </c>
      <c r="G8" s="36">
        <f>IF(OR(テーブル141539[[#This Row],[列2]]="",
          テーブル141539[[#This Row],[列4]]=""),
     0,
     IFERROR(HOUR(テーブル141539[[#This Row],[列4]]-テーブル141539[[#This Row],[列15]]-テーブル141539[[#This Row],[列2]]),
                  IFERROR(HOUR(テーブル141539[[#This Row],[列4]]-テーブル141539[[#This Row],[列2]]),
                               0)))</f>
        <v>0</v>
      </c>
      <c r="H8" s="37" t="s">
        <v>24</v>
      </c>
      <c r="I8" s="38"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39" t="s">
        <v>25</v>
      </c>
      <c r="K8" s="40">
        <f>IFERROR((テーブル141539[[#This Row],[列5]]+テーブル141539[[#This Row],[列7]]/60)*$C$5,"")</f>
        <v>0</v>
      </c>
      <c r="L8" s="41" t="s">
        <v>5</v>
      </c>
      <c r="M8" s="42"/>
      <c r="N8" s="43"/>
      <c r="O8" s="75"/>
      <c r="P8" s="44"/>
    </row>
    <row r="9" spans="1:16" ht="22.5" customHeight="1" x14ac:dyDescent="0.15">
      <c r="A9" s="22"/>
      <c r="B9" s="45" t="str">
        <f>IF(テーブル141539[[#This Row],[列1]]="",
    "",
    TEXT(テーブル141539[[#This Row],[列1]],"(aaa)"))</f>
        <v/>
      </c>
      <c r="C9" s="17" t="s">
        <v>36</v>
      </c>
      <c r="D9" s="95" t="s">
        <v>15</v>
      </c>
      <c r="E9" s="18" t="s">
        <v>36</v>
      </c>
      <c r="F9" s="143" t="s">
        <v>36</v>
      </c>
      <c r="G9" s="47">
        <f>IF(OR(テーブル141539[[#This Row],[列2]]="",
          テーブル141539[[#This Row],[列4]]=""),
     0,
     IFERROR(HOUR(テーブル141539[[#This Row],[列4]]-テーブル141539[[#This Row],[列15]]-テーブル141539[[#This Row],[列2]]),
                  IFERROR(HOUR(テーブル141539[[#This Row],[列4]]-テーブル141539[[#This Row],[列2]]),
                               0)))</f>
        <v>0</v>
      </c>
      <c r="H9" s="48" t="s">
        <v>24</v>
      </c>
      <c r="I9" s="49"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50" t="s">
        <v>25</v>
      </c>
      <c r="K9" s="51">
        <f>IFERROR((テーブル141539[[#This Row],[列5]]+テーブル141539[[#This Row],[列7]]/60)*$C$5,"")</f>
        <v>0</v>
      </c>
      <c r="L9" s="52" t="s">
        <v>5</v>
      </c>
      <c r="M9" s="53"/>
      <c r="N9" s="54"/>
      <c r="O9" s="75"/>
      <c r="P9" s="44"/>
    </row>
    <row r="10" spans="1:16" ht="22.5" customHeight="1" x14ac:dyDescent="0.15">
      <c r="A10" s="22"/>
      <c r="B10" s="55" t="str">
        <f>IF(テーブル141539[[#This Row],[列1]]="",
    "",
    TEXT(テーブル141539[[#This Row],[列1]],"(aaa)"))</f>
        <v/>
      </c>
      <c r="C10" s="17" t="s">
        <v>36</v>
      </c>
      <c r="D10" s="95" t="s">
        <v>15</v>
      </c>
      <c r="E10" s="18" t="s">
        <v>36</v>
      </c>
      <c r="F10" s="143" t="s">
        <v>36</v>
      </c>
      <c r="G10" s="47">
        <f>IF(OR(テーブル141539[[#This Row],[列2]]="",
          テーブル141539[[#This Row],[列4]]=""),
     0,
     IFERROR(HOUR(テーブル141539[[#This Row],[列4]]-テーブル141539[[#This Row],[列15]]-テーブル141539[[#This Row],[列2]]),
                  IFERROR(HOUR(テーブル141539[[#This Row],[列4]]-テーブル141539[[#This Row],[列2]]),
                               0)))</f>
        <v>0</v>
      </c>
      <c r="H10" s="48" t="s">
        <v>24</v>
      </c>
      <c r="I1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50" t="s">
        <v>25</v>
      </c>
      <c r="K10" s="51">
        <f>IFERROR((テーブル141539[[#This Row],[列5]]+テーブル141539[[#This Row],[列7]]/60)*$C$5,"")</f>
        <v>0</v>
      </c>
      <c r="L10" s="52" t="s">
        <v>5</v>
      </c>
      <c r="M10" s="57"/>
      <c r="N10" s="54"/>
      <c r="O10" s="75"/>
      <c r="P10" s="44"/>
    </row>
    <row r="11" spans="1:16" ht="22.5" customHeight="1" x14ac:dyDescent="0.15">
      <c r="A11" s="22"/>
      <c r="B11" s="55" t="str">
        <f>IF(テーブル141539[[#This Row],[列1]]="",
    "",
    TEXT(テーブル141539[[#This Row],[列1]],"(aaa)"))</f>
        <v/>
      </c>
      <c r="C11" s="17" t="s">
        <v>22</v>
      </c>
      <c r="D11" s="95" t="s">
        <v>23</v>
      </c>
      <c r="E11" s="18" t="s">
        <v>22</v>
      </c>
      <c r="F11" s="143" t="s">
        <v>36</v>
      </c>
      <c r="G11" s="47">
        <f>IF(OR(テーブル141539[[#This Row],[列2]]="",
          テーブル141539[[#This Row],[列4]]=""),
     0,
     IFERROR(HOUR(テーブル141539[[#This Row],[列4]]-テーブル141539[[#This Row],[列15]]-テーブル141539[[#This Row],[列2]]),
                  IFERROR(HOUR(テーブル141539[[#This Row],[列4]]-テーブル141539[[#This Row],[列2]]),
                               0)))</f>
        <v>0</v>
      </c>
      <c r="H11" s="48" t="s">
        <v>24</v>
      </c>
      <c r="I1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50" t="s">
        <v>25</v>
      </c>
      <c r="K11" s="51">
        <f>IFERROR((テーブル141539[[#This Row],[列5]]+テーブル141539[[#This Row],[列7]]/60)*$C$5,"")</f>
        <v>0</v>
      </c>
      <c r="L11" s="52" t="s">
        <v>5</v>
      </c>
      <c r="M11" s="57"/>
      <c r="N11" s="54"/>
      <c r="O11" s="75"/>
      <c r="P11" s="44"/>
    </row>
    <row r="12" spans="1:16" ht="22.5" customHeight="1" x14ac:dyDescent="0.15">
      <c r="A12" s="22"/>
      <c r="B12" s="55" t="str">
        <f>IF(テーブル141539[[#This Row],[列1]]="",
    "",
    TEXT(テーブル141539[[#This Row],[列1]],"(aaa)"))</f>
        <v/>
      </c>
      <c r="C12" s="17" t="s">
        <v>22</v>
      </c>
      <c r="D12" s="95" t="s">
        <v>23</v>
      </c>
      <c r="E12" s="18" t="s">
        <v>22</v>
      </c>
      <c r="F12" s="143" t="s">
        <v>36</v>
      </c>
      <c r="G12" s="47">
        <f>IF(OR(テーブル141539[[#This Row],[列2]]="",
          テーブル141539[[#This Row],[列4]]=""),
     0,
     IFERROR(HOUR(テーブル141539[[#This Row],[列4]]-テーブル141539[[#This Row],[列15]]-テーブル141539[[#This Row],[列2]]),
                  IFERROR(HOUR(テーブル141539[[#This Row],[列4]]-テーブル141539[[#This Row],[列2]]),
                               0)))</f>
        <v>0</v>
      </c>
      <c r="H12" s="48" t="s">
        <v>24</v>
      </c>
      <c r="I1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50" t="s">
        <v>25</v>
      </c>
      <c r="K12" s="51">
        <f>IFERROR((テーブル141539[[#This Row],[列5]]+テーブル141539[[#This Row],[列7]]/60)*$C$5,"")</f>
        <v>0</v>
      </c>
      <c r="L12" s="52" t="s">
        <v>5</v>
      </c>
      <c r="M12" s="57"/>
      <c r="N12" s="54"/>
      <c r="O12" s="75"/>
      <c r="P12" s="44"/>
    </row>
    <row r="13" spans="1:16" ht="22.5" customHeight="1" x14ac:dyDescent="0.15">
      <c r="A13" s="22"/>
      <c r="B13" s="55" t="str">
        <f>IF(テーブル141539[[#This Row],[列1]]="",
    "",
    TEXT(テーブル141539[[#This Row],[列1]],"(aaa)"))</f>
        <v/>
      </c>
      <c r="C13" s="17" t="s">
        <v>22</v>
      </c>
      <c r="D13" s="95" t="s">
        <v>23</v>
      </c>
      <c r="E13" s="18" t="s">
        <v>22</v>
      </c>
      <c r="F13" s="143" t="s">
        <v>36</v>
      </c>
      <c r="G13" s="47">
        <f>IF(OR(テーブル141539[[#This Row],[列2]]="",
          テーブル141539[[#This Row],[列4]]=""),
     0,
     IFERROR(HOUR(テーブル141539[[#This Row],[列4]]-テーブル141539[[#This Row],[列15]]-テーブル141539[[#This Row],[列2]]),
                  IFERROR(HOUR(テーブル141539[[#This Row],[列4]]-テーブル141539[[#This Row],[列2]]),
                               0)))</f>
        <v>0</v>
      </c>
      <c r="H13" s="48" t="s">
        <v>24</v>
      </c>
      <c r="I1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50" t="s">
        <v>25</v>
      </c>
      <c r="K13" s="51">
        <f>IFERROR((テーブル141539[[#This Row],[列5]]+テーブル141539[[#This Row],[列7]]/60)*$C$5,"")</f>
        <v>0</v>
      </c>
      <c r="L13" s="52" t="s">
        <v>5</v>
      </c>
      <c r="M13" s="57"/>
      <c r="N13" s="54"/>
      <c r="O13" s="75"/>
      <c r="P13" s="44"/>
    </row>
    <row r="14" spans="1:16" ht="22.5" customHeight="1" x14ac:dyDescent="0.15">
      <c r="A14" s="22"/>
      <c r="B14" s="55" t="str">
        <f>IF(テーブル141539[[#This Row],[列1]]="",
    "",
    TEXT(テーブル141539[[#This Row],[列1]],"(aaa)"))</f>
        <v/>
      </c>
      <c r="C14" s="17" t="s">
        <v>22</v>
      </c>
      <c r="D14" s="95" t="s">
        <v>23</v>
      </c>
      <c r="E14" s="18" t="s">
        <v>22</v>
      </c>
      <c r="F14" s="143" t="s">
        <v>36</v>
      </c>
      <c r="G14" s="47">
        <f>IF(OR(テーブル141539[[#This Row],[列2]]="",
          テーブル141539[[#This Row],[列4]]=""),
     0,
     IFERROR(HOUR(テーブル141539[[#This Row],[列4]]-テーブル141539[[#This Row],[列15]]-テーブル141539[[#This Row],[列2]]),
                  IFERROR(HOUR(テーブル141539[[#This Row],[列4]]-テーブル141539[[#This Row],[列2]]),
                               0)))</f>
        <v>0</v>
      </c>
      <c r="H14" s="48" t="s">
        <v>24</v>
      </c>
      <c r="I1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50" t="s">
        <v>25</v>
      </c>
      <c r="K14" s="51">
        <f>IFERROR((テーブル141539[[#This Row],[列5]]+テーブル141539[[#This Row],[列7]]/60)*$C$5,"")</f>
        <v>0</v>
      </c>
      <c r="L14" s="52" t="s">
        <v>5</v>
      </c>
      <c r="M14" s="57"/>
      <c r="N14" s="54"/>
      <c r="O14" s="75"/>
      <c r="P14" s="44"/>
    </row>
    <row r="15" spans="1:16" ht="22.5" customHeight="1" x14ac:dyDescent="0.15">
      <c r="A15" s="22"/>
      <c r="B15" s="55" t="str">
        <f>IF(テーブル141539[[#This Row],[列1]]="",
    "",
    TEXT(テーブル141539[[#This Row],[列1]],"(aaa)"))</f>
        <v/>
      </c>
      <c r="C15" s="17" t="s">
        <v>22</v>
      </c>
      <c r="D15" s="95" t="s">
        <v>23</v>
      </c>
      <c r="E15" s="18" t="s">
        <v>22</v>
      </c>
      <c r="F15" s="143" t="s">
        <v>36</v>
      </c>
      <c r="G15" s="47">
        <f>IF(OR(テーブル141539[[#This Row],[列2]]="",
          テーブル141539[[#This Row],[列4]]=""),
     0,
     IFERROR(HOUR(テーブル141539[[#This Row],[列4]]-テーブル141539[[#This Row],[列15]]-テーブル141539[[#This Row],[列2]]),
                  IFERROR(HOUR(テーブル141539[[#This Row],[列4]]-テーブル141539[[#This Row],[列2]]),
                               0)))</f>
        <v>0</v>
      </c>
      <c r="H15" s="48" t="s">
        <v>24</v>
      </c>
      <c r="I1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50" t="s">
        <v>25</v>
      </c>
      <c r="K15" s="51">
        <f>IFERROR((テーブル141539[[#This Row],[列5]]+テーブル141539[[#This Row],[列7]]/60)*$C$5,"")</f>
        <v>0</v>
      </c>
      <c r="L15" s="52" t="s">
        <v>5</v>
      </c>
      <c r="M15" s="57"/>
      <c r="N15" s="54"/>
      <c r="O15" s="75"/>
      <c r="P15" s="44"/>
    </row>
    <row r="16" spans="1:16" ht="22.5" customHeight="1" x14ac:dyDescent="0.15">
      <c r="A16" s="22"/>
      <c r="B16" s="55" t="str">
        <f>IF(テーブル141539[[#This Row],[列1]]="",
    "",
    TEXT(テーブル141539[[#This Row],[列1]],"(aaa)"))</f>
        <v/>
      </c>
      <c r="C16" s="17" t="s">
        <v>22</v>
      </c>
      <c r="D16" s="95" t="s">
        <v>23</v>
      </c>
      <c r="E16" s="18" t="s">
        <v>22</v>
      </c>
      <c r="F16" s="143" t="s">
        <v>36</v>
      </c>
      <c r="G16" s="47">
        <f>IF(OR(テーブル141539[[#This Row],[列2]]="",
          テーブル141539[[#This Row],[列4]]=""),
     0,
     IFERROR(HOUR(テーブル141539[[#This Row],[列4]]-テーブル141539[[#This Row],[列15]]-テーブル141539[[#This Row],[列2]]),
                  IFERROR(HOUR(テーブル141539[[#This Row],[列4]]-テーブル141539[[#This Row],[列2]]),
                               0)))</f>
        <v>0</v>
      </c>
      <c r="H16" s="48" t="s">
        <v>24</v>
      </c>
      <c r="I1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50" t="s">
        <v>25</v>
      </c>
      <c r="K16" s="51">
        <f>IFERROR((テーブル141539[[#This Row],[列5]]+テーブル141539[[#This Row],[列7]]/60)*$C$5,"")</f>
        <v>0</v>
      </c>
      <c r="L16" s="52" t="s">
        <v>5</v>
      </c>
      <c r="M16" s="57"/>
      <c r="N16" s="54"/>
      <c r="O16" s="75"/>
      <c r="P16" s="44"/>
    </row>
    <row r="17" spans="1:16" ht="22.5" customHeight="1" x14ac:dyDescent="0.15">
      <c r="A17" s="22"/>
      <c r="B17" s="55" t="str">
        <f>IF(テーブル141539[[#This Row],[列1]]="",
    "",
    TEXT(テーブル141539[[#This Row],[列1]],"(aaa)"))</f>
        <v/>
      </c>
      <c r="C17" s="17" t="s">
        <v>22</v>
      </c>
      <c r="D17" s="95" t="s">
        <v>23</v>
      </c>
      <c r="E17" s="18" t="s">
        <v>22</v>
      </c>
      <c r="F17" s="143" t="s">
        <v>36</v>
      </c>
      <c r="G17" s="47">
        <f>IF(OR(テーブル141539[[#This Row],[列2]]="",
          テーブル141539[[#This Row],[列4]]=""),
     0,
     IFERROR(HOUR(テーブル141539[[#This Row],[列4]]-テーブル141539[[#This Row],[列15]]-テーブル141539[[#This Row],[列2]]),
                  IFERROR(HOUR(テーブル141539[[#This Row],[列4]]-テーブル141539[[#This Row],[列2]]),
                               0)))</f>
        <v>0</v>
      </c>
      <c r="H17" s="48" t="s">
        <v>24</v>
      </c>
      <c r="I1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50" t="s">
        <v>25</v>
      </c>
      <c r="K17" s="51">
        <f>IFERROR((テーブル141539[[#This Row],[列5]]+テーブル141539[[#This Row],[列7]]/60)*$C$5,"")</f>
        <v>0</v>
      </c>
      <c r="L17" s="52" t="s">
        <v>5</v>
      </c>
      <c r="M17" s="57"/>
      <c r="N17" s="54"/>
      <c r="O17" s="75"/>
      <c r="P17" s="44"/>
    </row>
    <row r="18" spans="1:16" ht="22.5" customHeight="1" x14ac:dyDescent="0.15">
      <c r="A18" s="22"/>
      <c r="B18" s="55" t="str">
        <f>IF(テーブル141539[[#This Row],[列1]]="",
    "",
    TEXT(テーブル141539[[#This Row],[列1]],"(aaa)"))</f>
        <v/>
      </c>
      <c r="C18" s="17" t="s">
        <v>22</v>
      </c>
      <c r="D18" s="95" t="s">
        <v>23</v>
      </c>
      <c r="E18" s="18" t="s">
        <v>22</v>
      </c>
      <c r="F18" s="143" t="s">
        <v>36</v>
      </c>
      <c r="G18" s="47">
        <f>IF(OR(テーブル141539[[#This Row],[列2]]="",
          テーブル141539[[#This Row],[列4]]=""),
     0,
     IFERROR(HOUR(テーブル141539[[#This Row],[列4]]-テーブル141539[[#This Row],[列15]]-テーブル141539[[#This Row],[列2]]),
                  IFERROR(HOUR(テーブル141539[[#This Row],[列4]]-テーブル141539[[#This Row],[列2]]),
                               0)))</f>
        <v>0</v>
      </c>
      <c r="H18" s="48" t="s">
        <v>24</v>
      </c>
      <c r="I1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50" t="s">
        <v>25</v>
      </c>
      <c r="K18" s="51">
        <f>IFERROR((テーブル141539[[#This Row],[列5]]+テーブル141539[[#This Row],[列7]]/60)*$C$5,"")</f>
        <v>0</v>
      </c>
      <c r="L18" s="52" t="s">
        <v>5</v>
      </c>
      <c r="M18" s="57"/>
      <c r="N18" s="54"/>
      <c r="O18" s="75"/>
      <c r="P18" s="44"/>
    </row>
    <row r="19" spans="1:16" ht="22.5" customHeight="1" x14ac:dyDescent="0.15">
      <c r="A19" s="22"/>
      <c r="B19" s="55" t="str">
        <f>IF(テーブル141539[[#This Row],[列1]]="",
    "",
    TEXT(テーブル141539[[#This Row],[列1]],"(aaa)"))</f>
        <v/>
      </c>
      <c r="C19" s="17" t="s">
        <v>22</v>
      </c>
      <c r="D19" s="95" t="s">
        <v>23</v>
      </c>
      <c r="E19" s="18" t="s">
        <v>22</v>
      </c>
      <c r="F19" s="143" t="s">
        <v>36</v>
      </c>
      <c r="G19" s="47">
        <f>IF(OR(テーブル141539[[#This Row],[列2]]="",
          テーブル141539[[#This Row],[列4]]=""),
     0,
     IFERROR(HOUR(テーブル141539[[#This Row],[列4]]-テーブル141539[[#This Row],[列15]]-テーブル141539[[#This Row],[列2]]),
                  IFERROR(HOUR(テーブル141539[[#This Row],[列4]]-テーブル141539[[#This Row],[列2]]),
                               0)))</f>
        <v>0</v>
      </c>
      <c r="H19" s="48" t="s">
        <v>24</v>
      </c>
      <c r="I1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50" t="s">
        <v>25</v>
      </c>
      <c r="K19" s="51">
        <f>IFERROR((テーブル141539[[#This Row],[列5]]+テーブル141539[[#This Row],[列7]]/60)*$C$5,"")</f>
        <v>0</v>
      </c>
      <c r="L19" s="52" t="s">
        <v>5</v>
      </c>
      <c r="M19" s="57"/>
      <c r="N19" s="54"/>
      <c r="O19" s="75"/>
      <c r="P19" s="44"/>
    </row>
    <row r="20" spans="1:16" ht="22.5" customHeight="1" x14ac:dyDescent="0.15">
      <c r="A20" s="22"/>
      <c r="B20" s="55" t="str">
        <f>IF(テーブル141539[[#This Row],[列1]]="",
    "",
    TEXT(テーブル141539[[#This Row],[列1]],"(aaa)"))</f>
        <v/>
      </c>
      <c r="C20" s="17" t="s">
        <v>22</v>
      </c>
      <c r="D20" s="95" t="s">
        <v>23</v>
      </c>
      <c r="E20" s="18" t="s">
        <v>22</v>
      </c>
      <c r="F20" s="143" t="s">
        <v>36</v>
      </c>
      <c r="G20" s="47">
        <f>IF(OR(テーブル141539[[#This Row],[列2]]="",
          テーブル141539[[#This Row],[列4]]=""),
     0,
     IFERROR(HOUR(テーブル141539[[#This Row],[列4]]-テーブル141539[[#This Row],[列15]]-テーブル141539[[#This Row],[列2]]),
                  IFERROR(HOUR(テーブル141539[[#This Row],[列4]]-テーブル141539[[#This Row],[列2]]),
                               0)))</f>
        <v>0</v>
      </c>
      <c r="H20" s="48" t="s">
        <v>24</v>
      </c>
      <c r="I2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50" t="s">
        <v>25</v>
      </c>
      <c r="K20" s="51">
        <f>IFERROR((テーブル141539[[#This Row],[列5]]+テーブル141539[[#This Row],[列7]]/60)*$C$5,"")</f>
        <v>0</v>
      </c>
      <c r="L20" s="52" t="s">
        <v>5</v>
      </c>
      <c r="M20" s="57"/>
      <c r="N20" s="54"/>
      <c r="O20" s="75"/>
      <c r="P20" s="44"/>
    </row>
    <row r="21" spans="1:16" ht="22.5" customHeight="1" x14ac:dyDescent="0.15">
      <c r="A21" s="22"/>
      <c r="B21" s="55" t="str">
        <f>IF(テーブル141539[[#This Row],[列1]]="",
    "",
    TEXT(テーブル141539[[#This Row],[列1]],"(aaa)"))</f>
        <v/>
      </c>
      <c r="C21" s="17" t="s">
        <v>22</v>
      </c>
      <c r="D21" s="95" t="s">
        <v>23</v>
      </c>
      <c r="E21" s="18" t="s">
        <v>22</v>
      </c>
      <c r="F21" s="143" t="s">
        <v>36</v>
      </c>
      <c r="G21" s="47">
        <f>IF(OR(テーブル141539[[#This Row],[列2]]="",
          テーブル141539[[#This Row],[列4]]=""),
     0,
     IFERROR(HOUR(テーブル141539[[#This Row],[列4]]-テーブル141539[[#This Row],[列15]]-テーブル141539[[#This Row],[列2]]),
                  IFERROR(HOUR(テーブル141539[[#This Row],[列4]]-テーブル141539[[#This Row],[列2]]),
                               0)))</f>
        <v>0</v>
      </c>
      <c r="H21" s="48" t="s">
        <v>24</v>
      </c>
      <c r="I2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50" t="s">
        <v>25</v>
      </c>
      <c r="K21" s="51">
        <f>IFERROR((テーブル141539[[#This Row],[列5]]+テーブル141539[[#This Row],[列7]]/60)*$C$5,"")</f>
        <v>0</v>
      </c>
      <c r="L21" s="52" t="s">
        <v>5</v>
      </c>
      <c r="M21" s="57"/>
      <c r="N21" s="54"/>
      <c r="O21" s="75"/>
      <c r="P21" s="44"/>
    </row>
    <row r="22" spans="1:16" ht="22.5" customHeight="1" x14ac:dyDescent="0.15">
      <c r="A22" s="22"/>
      <c r="B22" s="55" t="str">
        <f>IF(テーブル141539[[#This Row],[列1]]="",
    "",
    TEXT(テーブル141539[[#This Row],[列1]],"(aaa)"))</f>
        <v/>
      </c>
      <c r="C22" s="17" t="s">
        <v>22</v>
      </c>
      <c r="D22" s="95" t="s">
        <v>23</v>
      </c>
      <c r="E22" s="18" t="s">
        <v>22</v>
      </c>
      <c r="F22" s="143" t="s">
        <v>36</v>
      </c>
      <c r="G22" s="47">
        <f>IF(OR(テーブル141539[[#This Row],[列2]]="",
          テーブル141539[[#This Row],[列4]]=""),
     0,
     IFERROR(HOUR(テーブル141539[[#This Row],[列4]]-テーブル141539[[#This Row],[列15]]-テーブル141539[[#This Row],[列2]]),
                  IFERROR(HOUR(テーブル141539[[#This Row],[列4]]-テーブル141539[[#This Row],[列2]]),
                               0)))</f>
        <v>0</v>
      </c>
      <c r="H22" s="48" t="s">
        <v>24</v>
      </c>
      <c r="I2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50" t="s">
        <v>25</v>
      </c>
      <c r="K22" s="51">
        <f>IFERROR((テーブル141539[[#This Row],[列5]]+テーブル141539[[#This Row],[列7]]/60)*$C$5,"")</f>
        <v>0</v>
      </c>
      <c r="L22" s="52" t="s">
        <v>5</v>
      </c>
      <c r="M22" s="57"/>
      <c r="N22" s="54"/>
      <c r="O22" s="75"/>
      <c r="P22" s="44"/>
    </row>
    <row r="23" spans="1:16" ht="22.5" customHeight="1" x14ac:dyDescent="0.15">
      <c r="A23" s="22"/>
      <c r="B23" s="55" t="str">
        <f>IF(テーブル141539[[#This Row],[列1]]="",
    "",
    TEXT(テーブル141539[[#This Row],[列1]],"(aaa)"))</f>
        <v/>
      </c>
      <c r="C23" s="17" t="s">
        <v>22</v>
      </c>
      <c r="D23" s="95" t="s">
        <v>23</v>
      </c>
      <c r="E23" s="18" t="s">
        <v>22</v>
      </c>
      <c r="F23" s="143" t="s">
        <v>36</v>
      </c>
      <c r="G23" s="47">
        <f>IF(OR(テーブル141539[[#This Row],[列2]]="",
          テーブル141539[[#This Row],[列4]]=""),
     0,
     IFERROR(HOUR(テーブル141539[[#This Row],[列4]]-テーブル141539[[#This Row],[列15]]-テーブル141539[[#This Row],[列2]]),
                  IFERROR(HOUR(テーブル141539[[#This Row],[列4]]-テーブル141539[[#This Row],[列2]]),
                               0)))</f>
        <v>0</v>
      </c>
      <c r="H23" s="48" t="s">
        <v>24</v>
      </c>
      <c r="I2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50" t="s">
        <v>25</v>
      </c>
      <c r="K23" s="51">
        <f>IFERROR((テーブル141539[[#This Row],[列5]]+テーブル141539[[#This Row],[列7]]/60)*$C$5,"")</f>
        <v>0</v>
      </c>
      <c r="L23" s="52" t="s">
        <v>5</v>
      </c>
      <c r="M23" s="57"/>
      <c r="N23" s="54"/>
      <c r="O23" s="75"/>
      <c r="P23" s="44"/>
    </row>
    <row r="24" spans="1:16" ht="22.5" customHeight="1" x14ac:dyDescent="0.15">
      <c r="A24" s="22"/>
      <c r="B24" s="55" t="str">
        <f>IF(テーブル141539[[#This Row],[列1]]="",
    "",
    TEXT(テーブル141539[[#This Row],[列1]],"(aaa)"))</f>
        <v/>
      </c>
      <c r="C24" s="17" t="s">
        <v>22</v>
      </c>
      <c r="D24" s="95" t="s">
        <v>23</v>
      </c>
      <c r="E24" s="18" t="s">
        <v>22</v>
      </c>
      <c r="F24" s="143" t="s">
        <v>36</v>
      </c>
      <c r="G24" s="47">
        <f>IF(OR(テーブル141539[[#This Row],[列2]]="",
          テーブル141539[[#This Row],[列4]]=""),
     0,
     IFERROR(HOUR(テーブル141539[[#This Row],[列4]]-テーブル141539[[#This Row],[列15]]-テーブル141539[[#This Row],[列2]]),
                  IFERROR(HOUR(テーブル141539[[#This Row],[列4]]-テーブル141539[[#This Row],[列2]]),
                               0)))</f>
        <v>0</v>
      </c>
      <c r="H24" s="48" t="s">
        <v>24</v>
      </c>
      <c r="I2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50" t="s">
        <v>25</v>
      </c>
      <c r="K24" s="51">
        <f>IFERROR((テーブル141539[[#This Row],[列5]]+テーブル141539[[#This Row],[列7]]/60)*$C$5,"")</f>
        <v>0</v>
      </c>
      <c r="L24" s="52" t="s">
        <v>5</v>
      </c>
      <c r="M24" s="53"/>
      <c r="N24" s="54"/>
      <c r="O24" s="75"/>
      <c r="P24" s="44"/>
    </row>
    <row r="25" spans="1:16" ht="22.5" customHeight="1" x14ac:dyDescent="0.15">
      <c r="A25" s="22"/>
      <c r="B25" s="55" t="str">
        <f>IF(テーブル141539[[#This Row],[列1]]="",
    "",
    TEXT(テーブル141539[[#This Row],[列1]],"(aaa)"))</f>
        <v/>
      </c>
      <c r="C25" s="17" t="s">
        <v>22</v>
      </c>
      <c r="D25" s="95" t="s">
        <v>23</v>
      </c>
      <c r="E25" s="18" t="s">
        <v>22</v>
      </c>
      <c r="F25" s="143" t="s">
        <v>36</v>
      </c>
      <c r="G25" s="47">
        <f>IF(OR(テーブル141539[[#This Row],[列2]]="",
          テーブル141539[[#This Row],[列4]]=""),
     0,
     IFERROR(HOUR(テーブル141539[[#This Row],[列4]]-テーブル141539[[#This Row],[列15]]-テーブル141539[[#This Row],[列2]]),
                  IFERROR(HOUR(テーブル141539[[#This Row],[列4]]-テーブル141539[[#This Row],[列2]]),
                               0)))</f>
        <v>0</v>
      </c>
      <c r="H25" s="48" t="s">
        <v>24</v>
      </c>
      <c r="I2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50" t="s">
        <v>25</v>
      </c>
      <c r="K25" s="51">
        <f>IFERROR((テーブル141539[[#This Row],[列5]]+テーブル141539[[#This Row],[列7]]/60)*$C$5,"")</f>
        <v>0</v>
      </c>
      <c r="L25" s="52" t="s">
        <v>5</v>
      </c>
      <c r="M25" s="57"/>
      <c r="N25" s="54"/>
      <c r="O25" s="75"/>
      <c r="P25" s="44"/>
    </row>
    <row r="26" spans="1:16" ht="22.5" customHeight="1" x14ac:dyDescent="0.15">
      <c r="A26" s="22"/>
      <c r="B26" s="55" t="str">
        <f>IF(テーブル141539[[#This Row],[列1]]="",
    "",
    TEXT(テーブル141539[[#This Row],[列1]],"(aaa)"))</f>
        <v/>
      </c>
      <c r="C26" s="17" t="s">
        <v>22</v>
      </c>
      <c r="D26" s="95" t="s">
        <v>23</v>
      </c>
      <c r="E26" s="18" t="s">
        <v>22</v>
      </c>
      <c r="F26" s="143" t="s">
        <v>36</v>
      </c>
      <c r="G26" s="47">
        <f>IF(OR(テーブル141539[[#This Row],[列2]]="",
          テーブル141539[[#This Row],[列4]]=""),
     0,
     IFERROR(HOUR(テーブル141539[[#This Row],[列4]]-テーブル141539[[#This Row],[列15]]-テーブル141539[[#This Row],[列2]]),
                  IFERROR(HOUR(テーブル141539[[#This Row],[列4]]-テーブル141539[[#This Row],[列2]]),
                               0)))</f>
        <v>0</v>
      </c>
      <c r="H26" s="48" t="s">
        <v>24</v>
      </c>
      <c r="I2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50" t="s">
        <v>25</v>
      </c>
      <c r="K26" s="51">
        <f>IFERROR((テーブル141539[[#This Row],[列5]]+テーブル141539[[#This Row],[列7]]/60)*$C$5,"")</f>
        <v>0</v>
      </c>
      <c r="L26" s="52" t="s">
        <v>5</v>
      </c>
      <c r="M26" s="57"/>
      <c r="N26" s="54"/>
      <c r="O26" s="75"/>
      <c r="P26" s="44"/>
    </row>
    <row r="27" spans="1:16" ht="22.5" customHeight="1" x14ac:dyDescent="0.15">
      <c r="A27" s="22"/>
      <c r="B27" s="55" t="str">
        <f>IF(テーブル141539[[#This Row],[列1]]="",
    "",
    TEXT(テーブル141539[[#This Row],[列1]],"(aaa)"))</f>
        <v/>
      </c>
      <c r="C27" s="17" t="s">
        <v>22</v>
      </c>
      <c r="D27" s="95" t="s">
        <v>23</v>
      </c>
      <c r="E27" s="18" t="s">
        <v>22</v>
      </c>
      <c r="F27" s="143" t="s">
        <v>36</v>
      </c>
      <c r="G27" s="47">
        <f>IF(OR(テーブル141539[[#This Row],[列2]]="",
          テーブル141539[[#This Row],[列4]]=""),
     0,
     IFERROR(HOUR(テーブル141539[[#This Row],[列4]]-テーブル141539[[#This Row],[列15]]-テーブル141539[[#This Row],[列2]]),
                  IFERROR(HOUR(テーブル141539[[#This Row],[列4]]-テーブル141539[[#This Row],[列2]]),
                               0)))</f>
        <v>0</v>
      </c>
      <c r="H27" s="48" t="s">
        <v>24</v>
      </c>
      <c r="I2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50" t="s">
        <v>25</v>
      </c>
      <c r="K27" s="51">
        <f>IFERROR((テーブル141539[[#This Row],[列5]]+テーブル141539[[#This Row],[列7]]/60)*$C$5,"")</f>
        <v>0</v>
      </c>
      <c r="L27" s="52" t="s">
        <v>5</v>
      </c>
      <c r="M27" s="57"/>
      <c r="N27" s="54"/>
      <c r="O27" s="75"/>
      <c r="P27" s="44"/>
    </row>
    <row r="28" spans="1:16" ht="22.5" customHeight="1" x14ac:dyDescent="0.15">
      <c r="A28" s="22"/>
      <c r="B28" s="55" t="str">
        <f>IF(テーブル141539[[#This Row],[列1]]="",
    "",
    TEXT(テーブル141539[[#This Row],[列1]],"(aaa)"))</f>
        <v/>
      </c>
      <c r="C28" s="17" t="s">
        <v>22</v>
      </c>
      <c r="D28" s="95" t="s">
        <v>23</v>
      </c>
      <c r="E28" s="18" t="s">
        <v>22</v>
      </c>
      <c r="F28" s="143" t="s">
        <v>36</v>
      </c>
      <c r="G28" s="47">
        <f>IF(OR(テーブル141539[[#This Row],[列2]]="",
          テーブル141539[[#This Row],[列4]]=""),
     0,
     IFERROR(HOUR(テーブル141539[[#This Row],[列4]]-テーブル141539[[#This Row],[列15]]-テーブル141539[[#This Row],[列2]]),
                  IFERROR(HOUR(テーブル141539[[#This Row],[列4]]-テーブル141539[[#This Row],[列2]]),
                               0)))</f>
        <v>0</v>
      </c>
      <c r="H28" s="48" t="s">
        <v>24</v>
      </c>
      <c r="I2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50" t="s">
        <v>25</v>
      </c>
      <c r="K28" s="51">
        <f>IFERROR((テーブル141539[[#This Row],[列5]]+テーブル141539[[#This Row],[列7]]/60)*$C$5,"")</f>
        <v>0</v>
      </c>
      <c r="L28" s="52" t="s">
        <v>5</v>
      </c>
      <c r="M28" s="57"/>
      <c r="N28" s="54"/>
      <c r="O28" s="75"/>
      <c r="P28" s="44"/>
    </row>
    <row r="29" spans="1:16" ht="22.5" customHeight="1" x14ac:dyDescent="0.15">
      <c r="A29" s="22"/>
      <c r="B29" s="55" t="str">
        <f>IF(テーブル141539[[#This Row],[列1]]="",
    "",
    TEXT(テーブル141539[[#This Row],[列1]],"(aaa)"))</f>
        <v/>
      </c>
      <c r="C29" s="17" t="s">
        <v>22</v>
      </c>
      <c r="D29" s="95" t="s">
        <v>23</v>
      </c>
      <c r="E29" s="18" t="s">
        <v>22</v>
      </c>
      <c r="F29" s="143" t="s">
        <v>36</v>
      </c>
      <c r="G29" s="47">
        <f>IF(OR(テーブル141539[[#This Row],[列2]]="",
          テーブル141539[[#This Row],[列4]]=""),
     0,
     IFERROR(HOUR(テーブル141539[[#This Row],[列4]]-テーブル141539[[#This Row],[列15]]-テーブル141539[[#This Row],[列2]]),
                  IFERROR(HOUR(テーブル141539[[#This Row],[列4]]-テーブル141539[[#This Row],[列2]]),
                               0)))</f>
        <v>0</v>
      </c>
      <c r="H29" s="48" t="s">
        <v>24</v>
      </c>
      <c r="I2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50" t="s">
        <v>25</v>
      </c>
      <c r="K29" s="51">
        <f>IFERROR((テーブル141539[[#This Row],[列5]]+テーブル141539[[#This Row],[列7]]/60)*$C$5,"")</f>
        <v>0</v>
      </c>
      <c r="L29" s="52" t="s">
        <v>5</v>
      </c>
      <c r="M29" s="57"/>
      <c r="N29" s="54"/>
      <c r="O29" s="75"/>
      <c r="P29" s="44"/>
    </row>
    <row r="30" spans="1:16" ht="22.5" customHeight="1" thickBot="1" x14ac:dyDescent="0.2">
      <c r="A30" s="23"/>
      <c r="B30" s="58" t="str">
        <f>IF(テーブル141539[[#This Row],[列1]]="",
    "",
    TEXT(テーブル141539[[#This Row],[列1]],"(aaa)"))</f>
        <v/>
      </c>
      <c r="C30" s="19" t="s">
        <v>22</v>
      </c>
      <c r="D30" s="59" t="s">
        <v>23</v>
      </c>
      <c r="E30" s="144" t="s">
        <v>22</v>
      </c>
      <c r="F30" s="20" t="s">
        <v>36</v>
      </c>
      <c r="G30" s="60">
        <f>IF(OR(テーブル141539[[#This Row],[列2]]="",
          テーブル141539[[#This Row],[列4]]=""),
     0,
     IFERROR(HOUR(テーブル141539[[#This Row],[列4]]-テーブル141539[[#This Row],[列15]]-テーブル141539[[#This Row],[列2]]),
                  IFERROR(HOUR(テーブル141539[[#This Row],[列4]]-テーブル141539[[#This Row],[列2]]),
                               0)))</f>
        <v>0</v>
      </c>
      <c r="H30" s="61" t="s">
        <v>24</v>
      </c>
      <c r="I30" s="62"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63" t="s">
        <v>25</v>
      </c>
      <c r="K30" s="64">
        <f>IFERROR((テーブル141539[[#This Row],[列5]]+テーブル141539[[#This Row],[列7]]/60)*$C$5,"")</f>
        <v>0</v>
      </c>
      <c r="L30" s="65" t="s">
        <v>5</v>
      </c>
      <c r="M30" s="66"/>
      <c r="N30" s="67"/>
      <c r="O30" s="75"/>
      <c r="P30" s="44"/>
    </row>
    <row r="31" spans="1:16" ht="22.5" customHeight="1" thickBot="1" x14ac:dyDescent="0.2">
      <c r="A31" s="184" t="s">
        <v>30</v>
      </c>
      <c r="B31" s="185"/>
      <c r="C31" s="186"/>
      <c r="D31" s="187"/>
      <c r="E31" s="188"/>
      <c r="F31" s="93"/>
      <c r="G31" s="189">
        <f>SUM(テーブル141539[[#All],[列5]])+SUM(テーブル141539[[#All],[列7]])/60</f>
        <v>0</v>
      </c>
      <c r="H31" s="190"/>
      <c r="I31" s="191" t="s">
        <v>26</v>
      </c>
      <c r="J31" s="192"/>
      <c r="K31" s="68">
        <f>SUM(テーブル141539[[#All],[列9]])</f>
        <v>0</v>
      </c>
      <c r="L31" s="69" t="s">
        <v>5</v>
      </c>
      <c r="M31" s="180"/>
      <c r="N31" s="181"/>
    </row>
    <row r="32" spans="1:16" x14ac:dyDescent="0.15">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25</vt:i4>
      </vt:variant>
    </vt:vector>
  </HeadingPairs>
  <TitlesOfParts>
    <vt:vector size="50" baseType="lpstr">
      <vt:lpstr>本様式の使用方法</vt:lpstr>
      <vt:lpstr>人件費総括表・遂行状況（様式6号別紙2-1）</vt:lpstr>
      <vt:lpstr>【記入例】従業員別人件費総括表</vt:lpstr>
      <vt:lpstr>従業員別人件費総括表</vt:lpstr>
      <vt:lpstr>【記入例】作業日報兼直接人件費個別明細表</vt:lpstr>
      <vt:lpstr>①年月支払分</vt:lpstr>
      <vt:lpstr>②年月支払分</vt:lpstr>
      <vt:lpstr>③年月支払分</vt:lpstr>
      <vt:lpstr>④年月支払分</vt:lpstr>
      <vt:lpstr>⑤年月支払分</vt:lpstr>
      <vt:lpstr>⑥年月支払分</vt:lpstr>
      <vt:lpstr>⑦年月支払分</vt:lpstr>
      <vt:lpstr>⑧年月支払分</vt:lpstr>
      <vt:lpstr>⑨年月支払分</vt:lpstr>
      <vt:lpstr>⑩年月支払分</vt:lpstr>
      <vt:lpstr>⑪年月支払分</vt:lpstr>
      <vt:lpstr>⑫年月支払分</vt:lpstr>
      <vt:lpstr>⑬年月支払分</vt:lpstr>
      <vt:lpstr>⑭年月支払分</vt:lpstr>
      <vt:lpstr>⑮年月支払分</vt:lpstr>
      <vt:lpstr>⑯年月支払分</vt:lpstr>
      <vt:lpstr>⑰年月支払分</vt:lpstr>
      <vt:lpstr>⑱年月支払分</vt:lpstr>
      <vt:lpstr>⑲年月支払分</vt:lpstr>
      <vt:lpstr>⑳年月支払分</vt:lpstr>
      <vt:lpstr>【記入例】作業日報兼直接人件費個別明細表!Print_Area</vt:lpstr>
      <vt:lpstr>【記入例】従業員別人件費総括表!Print_Area</vt:lpstr>
      <vt:lpstr>①年月支払分!Print_Area</vt:lpstr>
      <vt:lpstr>②年月支払分!Print_Area</vt:lpstr>
      <vt:lpstr>③年月支払分!Print_Area</vt:lpstr>
      <vt:lpstr>④年月支払分!Print_Area</vt:lpstr>
      <vt:lpstr>⑤年月支払分!Print_Area</vt:lpstr>
      <vt:lpstr>⑥年月支払分!Print_Area</vt:lpstr>
      <vt:lpstr>⑦年月支払分!Print_Area</vt:lpstr>
      <vt:lpstr>⑧年月支払分!Print_Area</vt:lpstr>
      <vt:lpstr>⑨年月支払分!Print_Area</vt:lpstr>
      <vt:lpstr>⑩年月支払分!Print_Area</vt:lpstr>
      <vt:lpstr>⑪年月支払分!Print_Area</vt:lpstr>
      <vt:lpstr>⑫年月支払分!Print_Area</vt:lpstr>
      <vt:lpstr>⑬年月支払分!Print_Area</vt:lpstr>
      <vt:lpstr>⑭年月支払分!Print_Area</vt:lpstr>
      <vt:lpstr>⑮年月支払分!Print_Area</vt:lpstr>
      <vt:lpstr>⑯年月支払分!Print_Area</vt:lpstr>
      <vt:lpstr>⑰年月支払分!Print_Area</vt:lpstr>
      <vt:lpstr>⑱年月支払分!Print_Area</vt:lpstr>
      <vt:lpstr>⑲年月支払分!Print_Area</vt:lpstr>
      <vt:lpstr>⑳年月支払分!Print_Area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2020-04-01T05:33:04Z</dcterms:modified>
</cp:coreProperties>
</file>