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drawings/drawing1.xml" ContentType="application/vnd.openxmlformats-officedocument.drawing+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drawings/drawing2.xml" ContentType="application/vnd.openxmlformats-officedocument.drawing+xml"/>
  <Override PartName="/xl/tables/table6.xml" ContentType="application/vnd.openxmlformats-officedocument.spreadsheetml.table+xml"/>
  <Override PartName="/xl/drawings/drawing3.xml" ContentType="application/vnd.openxmlformats-officedocument.drawing+xml"/>
  <Override PartName="/xl/tables/table7.xml" ContentType="application/vnd.openxmlformats-officedocument.spreadsheetml.table+xml"/>
  <Override PartName="/xl/drawings/drawing4.xml" ContentType="application/vnd.openxmlformats-officedocument.drawing+xml"/>
  <Override PartName="/xl/tables/table8.xml" ContentType="application/vnd.openxmlformats-officedocument.spreadsheetml.table+xml"/>
  <Override PartName="/xl/drawings/drawing5.xml" ContentType="application/vnd.openxmlformats-officedocument.drawing+xml"/>
  <Override PartName="/xl/tables/table9.xml" ContentType="application/vnd.openxmlformats-officedocument.spreadsheetml.table+xml"/>
  <Override PartName="/xl/drawings/drawing6.xml" ContentType="application/vnd.openxmlformats-officedocument.drawing+xml"/>
  <Override PartName="/xl/tables/table10.xml" ContentType="application/vnd.openxmlformats-officedocument.spreadsheetml.table+xml"/>
  <Override PartName="/xl/drawings/drawing7.xml" ContentType="application/vnd.openxmlformats-officedocument.drawing+xml"/>
  <Override PartName="/xl/tables/table11.xml" ContentType="application/vnd.openxmlformats-officedocument.spreadsheetml.table+xml"/>
  <Override PartName="/xl/drawings/drawing8.xml" ContentType="application/vnd.openxmlformats-officedocument.drawing+xml"/>
  <Override PartName="/xl/tables/table12.xml" ContentType="application/vnd.openxmlformats-officedocument.spreadsheetml.table+xml"/>
  <Override PartName="/xl/drawings/drawing9.xml" ContentType="application/vnd.openxmlformats-officedocument.drawing+xml"/>
  <Override PartName="/xl/tables/table13.xml" ContentType="application/vnd.openxmlformats-officedocument.spreadsheetml.table+xml"/>
  <Override PartName="/xl/drawings/drawing10.xml" ContentType="application/vnd.openxmlformats-officedocument.drawing+xml"/>
  <Override PartName="/xl/tables/table14.xml" ContentType="application/vnd.openxmlformats-officedocument.spreadsheetml.table+xml"/>
  <Override PartName="/xl/drawings/drawing11.xml" ContentType="application/vnd.openxmlformats-officedocument.drawing+xml"/>
  <Override PartName="/xl/tables/table15.xml" ContentType="application/vnd.openxmlformats-officedocument.spreadsheetml.table+xml"/>
  <Override PartName="/xl/drawings/drawing12.xml" ContentType="application/vnd.openxmlformats-officedocument.drawing+xml"/>
  <Override PartName="/xl/tables/table16.xml" ContentType="application/vnd.openxmlformats-officedocument.spreadsheetml.table+xml"/>
  <Override PartName="/xl/drawings/drawing13.xml" ContentType="application/vnd.openxmlformats-officedocument.drawing+xml"/>
  <Override PartName="/xl/tables/table17.xml" ContentType="application/vnd.openxmlformats-officedocument.spreadsheetml.table+xml"/>
  <Override PartName="/xl/drawings/drawing14.xml" ContentType="application/vnd.openxmlformats-officedocument.drawing+xml"/>
  <Override PartName="/xl/tables/table18.xml" ContentType="application/vnd.openxmlformats-officedocument.spreadsheetml.table+xml"/>
  <Override PartName="/xl/drawings/drawing15.xml" ContentType="application/vnd.openxmlformats-officedocument.drawing+xml"/>
  <Override PartName="/xl/tables/table19.xml" ContentType="application/vnd.openxmlformats-officedocument.spreadsheetml.table+xml"/>
  <Override PartName="/xl/drawings/drawing16.xml" ContentType="application/vnd.openxmlformats-officedocument.drawing+xml"/>
  <Override PartName="/xl/tables/table20.xml" ContentType="application/vnd.openxmlformats-officedocument.spreadsheetml.table+xml"/>
  <Override PartName="/xl/drawings/drawing17.xml" ContentType="application/vnd.openxmlformats-officedocument.drawing+xml"/>
  <Override PartName="/xl/tables/table21.xml" ContentType="application/vnd.openxmlformats-officedocument.spreadsheetml.table+xml"/>
  <Override PartName="/xl/drawings/drawing18.xml" ContentType="application/vnd.openxmlformats-officedocument.drawing+xml"/>
  <Override PartName="/xl/tables/table22.xml" ContentType="application/vnd.openxmlformats-officedocument.spreadsheetml.table+xml"/>
  <Override PartName="/xl/drawings/drawing19.xml" ContentType="application/vnd.openxmlformats-officedocument.drawing+xml"/>
  <Override PartName="/xl/tables/table23.xml" ContentType="application/vnd.openxmlformats-officedocument.spreadsheetml.table+xml"/>
  <Override PartName="/xl/drawings/drawing20.xml" ContentType="application/vnd.openxmlformats-officedocument.drawing+xml"/>
  <Override PartName="/xl/tables/table24.xml" ContentType="application/vnd.openxmlformats-officedocument.spreadsheetml.table+xml"/>
  <Override PartName="/xl/drawings/drawing21.xml" ContentType="application/vnd.openxmlformats-officedocument.drawing+xml"/>
  <Override PartName="/xl/tables/table25.xml" ContentType="application/vnd.openxmlformats-officedocument.spreadsheetml.table+xml"/>
  <Override PartName="/xl/drawings/drawing22.xml" ContentType="application/vnd.openxmlformats-officedocument.drawing+xml"/>
  <Override PartName="/xl/tables/table26.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480" yWindow="120" windowWidth="18315" windowHeight="11655" tabRatio="796"/>
  </bookViews>
  <sheets>
    <sheet name="本様式の使用方法" sheetId="33" r:id="rId1"/>
    <sheet name="人件費総括表・遂行状況（様式8号別紙2-1）" sheetId="1" r:id="rId2"/>
    <sheet name="【記入例】従業員別人件費総括表" sheetId="59" r:id="rId3"/>
    <sheet name="従業員別人件費総括表" sheetId="20" r:id="rId4"/>
    <sheet name="【記入例】作業日報兼直接人件費個別明細表" sheetId="58" r:id="rId5"/>
    <sheet name="①年月支払分" sheetId="32" r:id="rId6"/>
    <sheet name="②年月支払分" sheetId="57" r:id="rId7"/>
    <sheet name="③年月支払分" sheetId="56" r:id="rId8"/>
    <sheet name="④年月支払分" sheetId="55" r:id="rId9"/>
    <sheet name="⑤年月支払分" sheetId="54" r:id="rId10"/>
    <sheet name="⑥年月支払分" sheetId="39" r:id="rId11"/>
    <sheet name="⑦年月支払分" sheetId="40" r:id="rId12"/>
    <sheet name="⑧年月支払分" sheetId="41" r:id="rId13"/>
    <sheet name="⑨年月支払分" sheetId="53" r:id="rId14"/>
    <sheet name="⑩年月支払分" sheetId="52" r:id="rId15"/>
    <sheet name="⑪年月支払分" sheetId="51" r:id="rId16"/>
    <sheet name="⑫年月支払分" sheetId="50" r:id="rId17"/>
    <sheet name="⑬年月支払分" sheetId="49" r:id="rId18"/>
    <sheet name="⑭年月支払分" sheetId="48" r:id="rId19"/>
    <sheet name="⑮年月支払分" sheetId="47" r:id="rId20"/>
    <sheet name="⑯年月支払分" sheetId="46" r:id="rId21"/>
    <sheet name="⑰年月支払分" sheetId="45" r:id="rId22"/>
    <sheet name="⑱年月支払分" sheetId="44" r:id="rId23"/>
    <sheet name="⑲年月支払分" sheetId="43" r:id="rId24"/>
    <sheet name="⑳年月支払分" sheetId="42" r:id="rId25"/>
  </sheets>
  <definedNames>
    <definedName name="_xlnm.Print_Area" localSheetId="4">【記入例】作業日報兼直接人件費個別明細表!$A$1:$N$31</definedName>
    <definedName name="_xlnm.Print_Area" localSheetId="2">【記入例】従業員別人件費総括表!$A$1:$F$27</definedName>
    <definedName name="_xlnm.Print_Area" localSheetId="5">①年月支払分!$A$1:$N$31</definedName>
    <definedName name="_xlnm.Print_Area" localSheetId="6">②年月支払分!$A$1:$N$31</definedName>
    <definedName name="_xlnm.Print_Area" localSheetId="7">③年月支払分!$A$1:$N$31</definedName>
    <definedName name="_xlnm.Print_Area" localSheetId="8">④年月支払分!$A$1:$N$31</definedName>
    <definedName name="_xlnm.Print_Area" localSheetId="9">⑤年月支払分!$A$1:$N$31</definedName>
    <definedName name="_xlnm.Print_Area" localSheetId="10">⑥年月支払分!$A$1:$N$31</definedName>
    <definedName name="_xlnm.Print_Area" localSheetId="11">⑦年月支払分!$A$1:$N$31</definedName>
    <definedName name="_xlnm.Print_Area" localSheetId="12">⑧年月支払分!$A$1:$N$31</definedName>
    <definedName name="_xlnm.Print_Area" localSheetId="13">⑨年月支払分!$A$1:$N$31</definedName>
    <definedName name="_xlnm.Print_Area" localSheetId="14">⑩年月支払分!$A$1:$N$31</definedName>
    <definedName name="_xlnm.Print_Area" localSheetId="15">⑪年月支払分!$A$1:$N$31</definedName>
    <definedName name="_xlnm.Print_Area" localSheetId="16">⑫年月支払分!$A$1:$N$31</definedName>
    <definedName name="_xlnm.Print_Area" localSheetId="17">⑬年月支払分!$A$1:$N$31</definedName>
    <definedName name="_xlnm.Print_Area" localSheetId="18">⑭年月支払分!$A$1:$N$31</definedName>
    <definedName name="_xlnm.Print_Area" localSheetId="19">⑮年月支払分!$A$1:$N$31</definedName>
    <definedName name="_xlnm.Print_Area" localSheetId="20">⑯年月支払分!$A$1:$N$31</definedName>
    <definedName name="_xlnm.Print_Area" localSheetId="21">⑰年月支払分!$A$1:$N$31</definedName>
    <definedName name="_xlnm.Print_Area" localSheetId="22">⑱年月支払分!$A$1:$N$31</definedName>
    <definedName name="_xlnm.Print_Area" localSheetId="23">⑲年月支払分!$A$1:$N$31</definedName>
    <definedName name="_xlnm.Print_Area" localSheetId="24">⑳年月支払分!$A$1:$N$31</definedName>
    <definedName name="_xlnm.Print_Area" localSheetId="3">従業員別人件費総括表!$A$1:$F$27</definedName>
    <definedName name="_xlnm.Print_Titles" localSheetId="2">【記入例】従業員別人件費総括表!$4:$6</definedName>
    <definedName name="_xlnm.Print_Titles" localSheetId="3">従業員別人件費総括表!$4:$6</definedName>
  </definedNames>
  <calcPr calcId="162913"/>
</workbook>
</file>

<file path=xl/calcChain.xml><?xml version="1.0" encoding="utf-8"?>
<calcChain xmlns="http://schemas.openxmlformats.org/spreadsheetml/2006/main">
  <c r="I13" i="1" l="1"/>
  <c r="K8" i="58" l="1"/>
  <c r="G13" i="1"/>
  <c r="G8" i="58" l="1"/>
  <c r="G9" i="58"/>
  <c r="G10" i="58"/>
  <c r="G11" i="58"/>
  <c r="G12" i="58"/>
  <c r="G13" i="58"/>
  <c r="G14" i="58"/>
  <c r="G15" i="58"/>
  <c r="G16" i="58"/>
  <c r="G17" i="58"/>
  <c r="G18" i="58"/>
  <c r="G19" i="58"/>
  <c r="G20" i="58"/>
  <c r="G21" i="58"/>
  <c r="G22" i="58"/>
  <c r="G23" i="58"/>
  <c r="G24" i="58"/>
  <c r="G25" i="58"/>
  <c r="G26" i="58"/>
  <c r="G27" i="58"/>
  <c r="G28" i="58"/>
  <c r="G29" i="58"/>
  <c r="G30" i="58"/>
  <c r="G8" i="32"/>
  <c r="I8" i="58"/>
  <c r="I9" i="58"/>
  <c r="I10" i="58"/>
  <c r="I11" i="58"/>
  <c r="I12" i="58"/>
  <c r="I13" i="58"/>
  <c r="I14" i="58"/>
  <c r="I15" i="58"/>
  <c r="I16" i="58"/>
  <c r="I17" i="58"/>
  <c r="I18" i="58"/>
  <c r="I19" i="58"/>
  <c r="I20" i="58"/>
  <c r="I21" i="58"/>
  <c r="I22" i="58"/>
  <c r="I23" i="58"/>
  <c r="I24" i="58"/>
  <c r="I25" i="58"/>
  <c r="I26" i="58"/>
  <c r="I27" i="58"/>
  <c r="I28" i="58"/>
  <c r="I29" i="58"/>
  <c r="I30" i="58"/>
  <c r="I8" i="42"/>
  <c r="I9" i="42"/>
  <c r="I10" i="42"/>
  <c r="I11" i="42"/>
  <c r="I12" i="42"/>
  <c r="I13" i="42"/>
  <c r="I14" i="42"/>
  <c r="I15" i="42"/>
  <c r="I16" i="42"/>
  <c r="I17" i="42"/>
  <c r="I18" i="42"/>
  <c r="I19" i="42"/>
  <c r="I20" i="42"/>
  <c r="I21" i="42"/>
  <c r="I22" i="42"/>
  <c r="I23" i="42"/>
  <c r="I24" i="42"/>
  <c r="I25" i="42"/>
  <c r="I26" i="42"/>
  <c r="I27" i="42"/>
  <c r="I28" i="42"/>
  <c r="I29" i="42"/>
  <c r="I30" i="42"/>
  <c r="I8" i="43"/>
  <c r="I9" i="43"/>
  <c r="I10" i="43"/>
  <c r="I11" i="43"/>
  <c r="I12" i="43"/>
  <c r="I13" i="43"/>
  <c r="I14" i="43"/>
  <c r="I15" i="43"/>
  <c r="I16" i="43"/>
  <c r="I17" i="43"/>
  <c r="I18" i="43"/>
  <c r="I19" i="43"/>
  <c r="I20" i="43"/>
  <c r="I21" i="43"/>
  <c r="I22" i="43"/>
  <c r="I23" i="43"/>
  <c r="I24" i="43"/>
  <c r="I25" i="43"/>
  <c r="I26" i="43"/>
  <c r="I27" i="43"/>
  <c r="I28" i="43"/>
  <c r="I29" i="43"/>
  <c r="I30" i="43"/>
  <c r="I8" i="44"/>
  <c r="I9" i="44"/>
  <c r="I10" i="44"/>
  <c r="I11" i="44"/>
  <c r="I12" i="44"/>
  <c r="I13" i="44"/>
  <c r="I14" i="44"/>
  <c r="I15" i="44"/>
  <c r="I16" i="44"/>
  <c r="I17" i="44"/>
  <c r="I18" i="44"/>
  <c r="I19" i="44"/>
  <c r="I20" i="44"/>
  <c r="I21" i="44"/>
  <c r="I22" i="44"/>
  <c r="I23" i="44"/>
  <c r="I24" i="44"/>
  <c r="I25" i="44"/>
  <c r="I26" i="44"/>
  <c r="I27" i="44"/>
  <c r="I28" i="44"/>
  <c r="I29" i="44"/>
  <c r="I30" i="44"/>
  <c r="I8" i="45"/>
  <c r="I9" i="45"/>
  <c r="I10" i="45"/>
  <c r="I11" i="45"/>
  <c r="I12" i="45"/>
  <c r="I13" i="45"/>
  <c r="I14" i="45"/>
  <c r="I15" i="45"/>
  <c r="I16" i="45"/>
  <c r="I17" i="45"/>
  <c r="I18" i="45"/>
  <c r="I19" i="45"/>
  <c r="I20" i="45"/>
  <c r="I21" i="45"/>
  <c r="I22" i="45"/>
  <c r="I23" i="45"/>
  <c r="I24" i="45"/>
  <c r="I25" i="45"/>
  <c r="I26" i="45"/>
  <c r="I27" i="45"/>
  <c r="I28" i="45"/>
  <c r="I29" i="45"/>
  <c r="I30" i="45"/>
  <c r="I8" i="46"/>
  <c r="I9" i="46"/>
  <c r="I10" i="46"/>
  <c r="I11" i="46"/>
  <c r="I12" i="46"/>
  <c r="I13" i="46"/>
  <c r="I14" i="46"/>
  <c r="I15" i="46"/>
  <c r="I16" i="46"/>
  <c r="I17" i="46"/>
  <c r="I18" i="46"/>
  <c r="I19" i="46"/>
  <c r="I20" i="46"/>
  <c r="I21" i="46"/>
  <c r="I22" i="46"/>
  <c r="I23" i="46"/>
  <c r="I24" i="46"/>
  <c r="I25" i="46"/>
  <c r="I26" i="46"/>
  <c r="I27" i="46"/>
  <c r="I28" i="46"/>
  <c r="I29" i="46"/>
  <c r="I30" i="46"/>
  <c r="I8" i="47"/>
  <c r="I9" i="47"/>
  <c r="I10" i="47"/>
  <c r="I11" i="47"/>
  <c r="I12" i="47"/>
  <c r="I13" i="47"/>
  <c r="I14" i="47"/>
  <c r="I15" i="47"/>
  <c r="I16" i="47"/>
  <c r="I17" i="47"/>
  <c r="I18" i="47"/>
  <c r="I19" i="47"/>
  <c r="I20" i="47"/>
  <c r="I21" i="47"/>
  <c r="I22" i="47"/>
  <c r="I23" i="47"/>
  <c r="I24" i="47"/>
  <c r="I25" i="47"/>
  <c r="I26" i="47"/>
  <c r="I27" i="47"/>
  <c r="I28" i="47"/>
  <c r="I29" i="47"/>
  <c r="I30" i="47"/>
  <c r="I8" i="48"/>
  <c r="I9" i="48"/>
  <c r="I10" i="48"/>
  <c r="I11" i="48"/>
  <c r="I12" i="48"/>
  <c r="I13" i="48"/>
  <c r="I14" i="48"/>
  <c r="I15" i="48"/>
  <c r="I16" i="48"/>
  <c r="I17" i="48"/>
  <c r="I18" i="48"/>
  <c r="I19" i="48"/>
  <c r="I20" i="48"/>
  <c r="I21" i="48"/>
  <c r="I22" i="48"/>
  <c r="I23" i="48"/>
  <c r="I24" i="48"/>
  <c r="I25" i="48"/>
  <c r="I26" i="48"/>
  <c r="I27" i="48"/>
  <c r="I28" i="48"/>
  <c r="I29" i="48"/>
  <c r="I30" i="48"/>
  <c r="I8" i="49"/>
  <c r="I9" i="49"/>
  <c r="I10" i="49"/>
  <c r="I11" i="49"/>
  <c r="I12" i="49"/>
  <c r="I13" i="49"/>
  <c r="I14" i="49"/>
  <c r="I15" i="49"/>
  <c r="I16" i="49"/>
  <c r="I17" i="49"/>
  <c r="I18" i="49"/>
  <c r="I19" i="49"/>
  <c r="I20" i="49"/>
  <c r="I21" i="49"/>
  <c r="I22" i="49"/>
  <c r="I23" i="49"/>
  <c r="I24" i="49"/>
  <c r="I25" i="49"/>
  <c r="I26" i="49"/>
  <c r="I27" i="49"/>
  <c r="I28" i="49"/>
  <c r="I29" i="49"/>
  <c r="I30" i="49"/>
  <c r="I8" i="50"/>
  <c r="I9" i="50"/>
  <c r="I10" i="50"/>
  <c r="I11" i="50"/>
  <c r="I12" i="50"/>
  <c r="I13" i="50"/>
  <c r="I14" i="50"/>
  <c r="I15" i="50"/>
  <c r="I16" i="50"/>
  <c r="I17" i="50"/>
  <c r="I18" i="50"/>
  <c r="I19" i="50"/>
  <c r="I20" i="50"/>
  <c r="I21" i="50"/>
  <c r="I22" i="50"/>
  <c r="I23" i="50"/>
  <c r="I24" i="50"/>
  <c r="I25" i="50"/>
  <c r="I26" i="50"/>
  <c r="I27" i="50"/>
  <c r="I28" i="50"/>
  <c r="I29" i="50"/>
  <c r="I30" i="50"/>
  <c r="I8" i="51"/>
  <c r="I9" i="51"/>
  <c r="I10" i="51"/>
  <c r="I11" i="51"/>
  <c r="I12" i="51"/>
  <c r="I13" i="51"/>
  <c r="I14" i="51"/>
  <c r="I15" i="51"/>
  <c r="I16" i="51"/>
  <c r="I17" i="51"/>
  <c r="I18" i="51"/>
  <c r="I19" i="51"/>
  <c r="I20" i="51"/>
  <c r="I21" i="51"/>
  <c r="I22" i="51"/>
  <c r="I23" i="51"/>
  <c r="I24" i="51"/>
  <c r="I25" i="51"/>
  <c r="I26" i="51"/>
  <c r="I27" i="51"/>
  <c r="I28" i="51"/>
  <c r="I29" i="51"/>
  <c r="I30" i="51"/>
  <c r="I8" i="52"/>
  <c r="I9" i="52"/>
  <c r="I10" i="52"/>
  <c r="I11" i="52"/>
  <c r="I12" i="52"/>
  <c r="I13" i="52"/>
  <c r="I14" i="52"/>
  <c r="I15" i="52"/>
  <c r="I16" i="52"/>
  <c r="I17" i="52"/>
  <c r="I18" i="52"/>
  <c r="I19" i="52"/>
  <c r="I20" i="52"/>
  <c r="I21" i="52"/>
  <c r="I22" i="52"/>
  <c r="I23" i="52"/>
  <c r="I24" i="52"/>
  <c r="I25" i="52"/>
  <c r="I26" i="52"/>
  <c r="I27" i="52"/>
  <c r="I28" i="52"/>
  <c r="I29" i="52"/>
  <c r="I30" i="52"/>
  <c r="I8" i="53"/>
  <c r="I9" i="53"/>
  <c r="I10" i="53"/>
  <c r="I11" i="53"/>
  <c r="I12" i="53"/>
  <c r="I13" i="53"/>
  <c r="I14" i="53"/>
  <c r="I15" i="53"/>
  <c r="I16" i="53"/>
  <c r="I17" i="53"/>
  <c r="I18" i="53"/>
  <c r="I19" i="53"/>
  <c r="I20" i="53"/>
  <c r="I21" i="53"/>
  <c r="I22" i="53"/>
  <c r="I23" i="53"/>
  <c r="I24" i="53"/>
  <c r="I25" i="53"/>
  <c r="I26" i="53"/>
  <c r="I27" i="53"/>
  <c r="I28" i="53"/>
  <c r="I29" i="53"/>
  <c r="I30" i="53"/>
  <c r="I8" i="41"/>
  <c r="I9" i="41"/>
  <c r="I10" i="41"/>
  <c r="I11" i="41"/>
  <c r="I12" i="41"/>
  <c r="I13" i="41"/>
  <c r="I14" i="41"/>
  <c r="I15" i="41"/>
  <c r="I16" i="41"/>
  <c r="I17" i="41"/>
  <c r="I18" i="41"/>
  <c r="I19" i="41"/>
  <c r="I20" i="41"/>
  <c r="I21" i="41"/>
  <c r="I22" i="41"/>
  <c r="I23" i="41"/>
  <c r="I24" i="41"/>
  <c r="I25" i="41"/>
  <c r="I26" i="41"/>
  <c r="I27" i="41"/>
  <c r="I28" i="41"/>
  <c r="I29" i="41"/>
  <c r="I30" i="41"/>
  <c r="I8" i="40"/>
  <c r="I9" i="40"/>
  <c r="I10" i="40"/>
  <c r="I11" i="40"/>
  <c r="I12" i="40"/>
  <c r="I13" i="40"/>
  <c r="I14" i="40"/>
  <c r="I15" i="40"/>
  <c r="I16" i="40"/>
  <c r="I17" i="40"/>
  <c r="I18" i="40"/>
  <c r="I19" i="40"/>
  <c r="I20" i="40"/>
  <c r="I21" i="40"/>
  <c r="I22" i="40"/>
  <c r="I23" i="40"/>
  <c r="I24" i="40"/>
  <c r="I25" i="40"/>
  <c r="I26" i="40"/>
  <c r="I27" i="40"/>
  <c r="I28" i="40"/>
  <c r="I29" i="40"/>
  <c r="I30" i="40"/>
  <c r="I8" i="39"/>
  <c r="I9" i="39"/>
  <c r="I10" i="39"/>
  <c r="I11" i="39"/>
  <c r="I12" i="39"/>
  <c r="I13" i="39"/>
  <c r="I14" i="39"/>
  <c r="I15" i="39"/>
  <c r="I16" i="39"/>
  <c r="I17" i="39"/>
  <c r="I18" i="39"/>
  <c r="I19" i="39"/>
  <c r="I20" i="39"/>
  <c r="I21" i="39"/>
  <c r="I22" i="39"/>
  <c r="I23" i="39"/>
  <c r="I24" i="39"/>
  <c r="I25" i="39"/>
  <c r="I26" i="39"/>
  <c r="I27" i="39"/>
  <c r="I28" i="39"/>
  <c r="I29" i="39"/>
  <c r="I30" i="39"/>
  <c r="I8" i="54"/>
  <c r="I9" i="54"/>
  <c r="I10" i="54"/>
  <c r="I11" i="54"/>
  <c r="I12" i="54"/>
  <c r="I13" i="54"/>
  <c r="I14" i="54"/>
  <c r="I15" i="54"/>
  <c r="I16" i="54"/>
  <c r="I17" i="54"/>
  <c r="I18" i="54"/>
  <c r="I19" i="54"/>
  <c r="I20" i="54"/>
  <c r="I21" i="54"/>
  <c r="I22" i="54"/>
  <c r="I23" i="54"/>
  <c r="I24" i="54"/>
  <c r="I25" i="54"/>
  <c r="I26" i="54"/>
  <c r="I27" i="54"/>
  <c r="I28" i="54"/>
  <c r="I29" i="54"/>
  <c r="I30" i="54"/>
  <c r="I8" i="55"/>
  <c r="I9" i="55"/>
  <c r="I10" i="55"/>
  <c r="I11" i="55"/>
  <c r="I12" i="55"/>
  <c r="I13" i="55"/>
  <c r="I14" i="55"/>
  <c r="I15" i="55"/>
  <c r="I16" i="55"/>
  <c r="I17" i="55"/>
  <c r="I18" i="55"/>
  <c r="I19" i="55"/>
  <c r="I20" i="55"/>
  <c r="I21" i="55"/>
  <c r="I22" i="55"/>
  <c r="I23" i="55"/>
  <c r="I24" i="55"/>
  <c r="I25" i="55"/>
  <c r="I26" i="55"/>
  <c r="I27" i="55"/>
  <c r="I28" i="55"/>
  <c r="I29" i="55"/>
  <c r="I30" i="55"/>
  <c r="I8" i="56"/>
  <c r="I9" i="56"/>
  <c r="I10" i="56"/>
  <c r="I11" i="56"/>
  <c r="I12" i="56"/>
  <c r="I13" i="56"/>
  <c r="I14" i="56"/>
  <c r="I15" i="56"/>
  <c r="I16" i="56"/>
  <c r="I17" i="56"/>
  <c r="I18" i="56"/>
  <c r="I19" i="56"/>
  <c r="I20" i="56"/>
  <c r="I21" i="56"/>
  <c r="I22" i="56"/>
  <c r="I23" i="56"/>
  <c r="I24" i="56"/>
  <c r="I25" i="56"/>
  <c r="I26" i="56"/>
  <c r="I27" i="56"/>
  <c r="I28" i="56"/>
  <c r="I29" i="56"/>
  <c r="I30" i="56"/>
  <c r="I8" i="57"/>
  <c r="I9" i="57"/>
  <c r="I10" i="57"/>
  <c r="I11" i="57"/>
  <c r="I12" i="57"/>
  <c r="I13" i="57"/>
  <c r="I14" i="57"/>
  <c r="I15" i="57"/>
  <c r="I16" i="57"/>
  <c r="I17" i="57"/>
  <c r="I18" i="57"/>
  <c r="I19" i="57"/>
  <c r="I20" i="57"/>
  <c r="I21" i="57"/>
  <c r="I22" i="57"/>
  <c r="I23" i="57"/>
  <c r="I24" i="57"/>
  <c r="I25" i="57"/>
  <c r="I26" i="57"/>
  <c r="I27" i="57"/>
  <c r="I28" i="57"/>
  <c r="I29" i="57"/>
  <c r="I30" i="57"/>
  <c r="I8" i="32"/>
  <c r="G8" i="42"/>
  <c r="G9" i="42"/>
  <c r="G10" i="42"/>
  <c r="G11" i="42"/>
  <c r="G12" i="42"/>
  <c r="G13" i="42"/>
  <c r="G14" i="42"/>
  <c r="G15" i="42"/>
  <c r="G16" i="42"/>
  <c r="G17" i="42"/>
  <c r="G18" i="42"/>
  <c r="G19" i="42"/>
  <c r="G20" i="42"/>
  <c r="G21" i="42"/>
  <c r="G22" i="42"/>
  <c r="G23" i="42"/>
  <c r="G24" i="42"/>
  <c r="G25" i="42"/>
  <c r="G26" i="42"/>
  <c r="G27" i="42"/>
  <c r="G28" i="42"/>
  <c r="G29" i="42"/>
  <c r="G30" i="42"/>
  <c r="G8" i="43"/>
  <c r="G9" i="43"/>
  <c r="G10" i="43"/>
  <c r="G11" i="43"/>
  <c r="G12" i="43"/>
  <c r="G13" i="43"/>
  <c r="G14" i="43"/>
  <c r="G15" i="43"/>
  <c r="G16" i="43"/>
  <c r="G17" i="43"/>
  <c r="G18" i="43"/>
  <c r="G19" i="43"/>
  <c r="G20" i="43"/>
  <c r="G21" i="43"/>
  <c r="G22" i="43"/>
  <c r="G23" i="43"/>
  <c r="G24" i="43"/>
  <c r="G25" i="43"/>
  <c r="G26" i="43"/>
  <c r="G27" i="43"/>
  <c r="G28" i="43"/>
  <c r="G29" i="43"/>
  <c r="G30" i="43"/>
  <c r="G8" i="44"/>
  <c r="G9" i="44"/>
  <c r="G10" i="44"/>
  <c r="G11" i="44"/>
  <c r="G12" i="44"/>
  <c r="G13" i="44"/>
  <c r="G14" i="44"/>
  <c r="G15" i="44"/>
  <c r="G16" i="44"/>
  <c r="G17" i="44"/>
  <c r="G18" i="44"/>
  <c r="G19" i="44"/>
  <c r="G20" i="44"/>
  <c r="G21" i="44"/>
  <c r="G22" i="44"/>
  <c r="G23" i="44"/>
  <c r="G24" i="44"/>
  <c r="G25" i="44"/>
  <c r="G26" i="44"/>
  <c r="G27" i="44"/>
  <c r="G28" i="44"/>
  <c r="G29" i="44"/>
  <c r="G30" i="44"/>
  <c r="G8" i="45"/>
  <c r="G9" i="45"/>
  <c r="G10" i="45"/>
  <c r="G11" i="45"/>
  <c r="G12" i="45"/>
  <c r="G13" i="45"/>
  <c r="G14" i="45"/>
  <c r="G15" i="45"/>
  <c r="G16" i="45"/>
  <c r="G17" i="45"/>
  <c r="G18" i="45"/>
  <c r="G19" i="45"/>
  <c r="G20" i="45"/>
  <c r="G21" i="45"/>
  <c r="G22" i="45"/>
  <c r="G23" i="45"/>
  <c r="G24" i="45"/>
  <c r="G25" i="45"/>
  <c r="G26" i="45"/>
  <c r="G27" i="45"/>
  <c r="G28" i="45"/>
  <c r="G29" i="45"/>
  <c r="G30" i="45"/>
  <c r="G8" i="46"/>
  <c r="G9" i="46"/>
  <c r="G10" i="46"/>
  <c r="G11" i="46"/>
  <c r="G12" i="46"/>
  <c r="G13" i="46"/>
  <c r="G14" i="46"/>
  <c r="G15" i="46"/>
  <c r="G16" i="46"/>
  <c r="G17" i="46"/>
  <c r="G18" i="46"/>
  <c r="G19" i="46"/>
  <c r="G20" i="46"/>
  <c r="G21" i="46"/>
  <c r="G22" i="46"/>
  <c r="G23" i="46"/>
  <c r="G24" i="46"/>
  <c r="G25" i="46"/>
  <c r="G26" i="46"/>
  <c r="G27" i="46"/>
  <c r="G28" i="46"/>
  <c r="G29" i="46"/>
  <c r="G30" i="46"/>
  <c r="G8" i="47"/>
  <c r="G9" i="47"/>
  <c r="G10" i="47"/>
  <c r="G11" i="47"/>
  <c r="G12" i="47"/>
  <c r="G13" i="47"/>
  <c r="G14" i="47"/>
  <c r="G15" i="47"/>
  <c r="G16" i="47"/>
  <c r="G17" i="47"/>
  <c r="G18" i="47"/>
  <c r="G19" i="47"/>
  <c r="G20" i="47"/>
  <c r="G21" i="47"/>
  <c r="G22" i="47"/>
  <c r="G23" i="47"/>
  <c r="G24" i="47"/>
  <c r="G25" i="47"/>
  <c r="G26" i="47"/>
  <c r="G27" i="47"/>
  <c r="G28" i="47"/>
  <c r="G29" i="47"/>
  <c r="G30" i="47"/>
  <c r="G8" i="48"/>
  <c r="G9" i="48"/>
  <c r="G10" i="48"/>
  <c r="G11" i="48"/>
  <c r="G12" i="48"/>
  <c r="G13" i="48"/>
  <c r="G14" i="48"/>
  <c r="G15" i="48"/>
  <c r="G16" i="48"/>
  <c r="G17" i="48"/>
  <c r="G18" i="48"/>
  <c r="G19" i="48"/>
  <c r="G20" i="48"/>
  <c r="G21" i="48"/>
  <c r="G22" i="48"/>
  <c r="G23" i="48"/>
  <c r="G24" i="48"/>
  <c r="G25" i="48"/>
  <c r="G26" i="48"/>
  <c r="G27" i="48"/>
  <c r="G28" i="48"/>
  <c r="G29" i="48"/>
  <c r="G30" i="48"/>
  <c r="G8" i="49"/>
  <c r="G9" i="49"/>
  <c r="G10" i="49"/>
  <c r="G11" i="49"/>
  <c r="G12" i="49"/>
  <c r="G13" i="49"/>
  <c r="G14" i="49"/>
  <c r="G15" i="49"/>
  <c r="G16" i="49"/>
  <c r="G17" i="49"/>
  <c r="G18" i="49"/>
  <c r="G19" i="49"/>
  <c r="G20" i="49"/>
  <c r="G21" i="49"/>
  <c r="G22" i="49"/>
  <c r="G23" i="49"/>
  <c r="G24" i="49"/>
  <c r="G25" i="49"/>
  <c r="G26" i="49"/>
  <c r="G27" i="49"/>
  <c r="G28" i="49"/>
  <c r="G29" i="49"/>
  <c r="G30" i="49"/>
  <c r="G8" i="50"/>
  <c r="G9" i="50"/>
  <c r="G10" i="50"/>
  <c r="G11" i="50"/>
  <c r="G12" i="50"/>
  <c r="G13" i="50"/>
  <c r="G14" i="50"/>
  <c r="G15" i="50"/>
  <c r="G16" i="50"/>
  <c r="G17" i="50"/>
  <c r="G18" i="50"/>
  <c r="G19" i="50"/>
  <c r="G20" i="50"/>
  <c r="G21" i="50"/>
  <c r="G22" i="50"/>
  <c r="G23" i="50"/>
  <c r="G24" i="50"/>
  <c r="G25" i="50"/>
  <c r="G26" i="50"/>
  <c r="G27" i="50"/>
  <c r="G28" i="50"/>
  <c r="G29" i="50"/>
  <c r="G30" i="50"/>
  <c r="G8" i="51"/>
  <c r="G9" i="51"/>
  <c r="G10" i="51"/>
  <c r="G11" i="51"/>
  <c r="G12" i="51"/>
  <c r="G13" i="51"/>
  <c r="G14" i="51"/>
  <c r="G15" i="51"/>
  <c r="G16" i="51"/>
  <c r="G17" i="51"/>
  <c r="G18" i="51"/>
  <c r="G19" i="51"/>
  <c r="G20" i="51"/>
  <c r="G21" i="51"/>
  <c r="G22" i="51"/>
  <c r="G23" i="51"/>
  <c r="G24" i="51"/>
  <c r="G25" i="51"/>
  <c r="G26" i="51"/>
  <c r="G27" i="51"/>
  <c r="G28" i="51"/>
  <c r="G29" i="51"/>
  <c r="G30" i="51"/>
  <c r="G8" i="52"/>
  <c r="G9" i="52"/>
  <c r="G10" i="52"/>
  <c r="G11" i="52"/>
  <c r="G12" i="52"/>
  <c r="G13" i="52"/>
  <c r="G14" i="52"/>
  <c r="G15" i="52"/>
  <c r="G16" i="52"/>
  <c r="G17" i="52"/>
  <c r="G18" i="52"/>
  <c r="G19" i="52"/>
  <c r="G20" i="52"/>
  <c r="G21" i="52"/>
  <c r="G22" i="52"/>
  <c r="G23" i="52"/>
  <c r="G24" i="52"/>
  <c r="G25" i="52"/>
  <c r="G26" i="52"/>
  <c r="G27" i="52"/>
  <c r="G28" i="52"/>
  <c r="G29" i="52"/>
  <c r="G30" i="52"/>
  <c r="G8" i="53"/>
  <c r="G9" i="53"/>
  <c r="G10" i="53"/>
  <c r="G11" i="53"/>
  <c r="G12" i="53"/>
  <c r="G13" i="53"/>
  <c r="G14" i="53"/>
  <c r="G15" i="53"/>
  <c r="G16" i="53"/>
  <c r="G17" i="53"/>
  <c r="G18" i="53"/>
  <c r="G19" i="53"/>
  <c r="G20" i="53"/>
  <c r="G21" i="53"/>
  <c r="G22" i="53"/>
  <c r="G23" i="53"/>
  <c r="G24" i="53"/>
  <c r="G25" i="53"/>
  <c r="G26" i="53"/>
  <c r="G27" i="53"/>
  <c r="G28" i="53"/>
  <c r="G29" i="53"/>
  <c r="G30" i="53"/>
  <c r="G8" i="41"/>
  <c r="G9" i="41"/>
  <c r="G10" i="41"/>
  <c r="G11" i="41"/>
  <c r="G12" i="41"/>
  <c r="G13" i="41"/>
  <c r="G14" i="41"/>
  <c r="G15" i="41"/>
  <c r="G16" i="41"/>
  <c r="G17" i="41"/>
  <c r="G18" i="41"/>
  <c r="G19" i="41"/>
  <c r="G20" i="41"/>
  <c r="G21" i="41"/>
  <c r="G22" i="41"/>
  <c r="G23" i="41"/>
  <c r="G24" i="41"/>
  <c r="G25" i="41"/>
  <c r="G26" i="41"/>
  <c r="G27" i="41"/>
  <c r="G28" i="41"/>
  <c r="G29" i="41"/>
  <c r="G30" i="41"/>
  <c r="G8" i="40"/>
  <c r="G9" i="40"/>
  <c r="G10" i="40"/>
  <c r="G11" i="40"/>
  <c r="G12" i="40"/>
  <c r="G13" i="40"/>
  <c r="G14" i="40"/>
  <c r="G15" i="40"/>
  <c r="G16" i="40"/>
  <c r="G17" i="40"/>
  <c r="G18" i="40"/>
  <c r="G19" i="40"/>
  <c r="G20" i="40"/>
  <c r="G21" i="40"/>
  <c r="G22" i="40"/>
  <c r="G23" i="40"/>
  <c r="G24" i="40"/>
  <c r="G25" i="40"/>
  <c r="G26" i="40"/>
  <c r="G27" i="40"/>
  <c r="G28" i="40"/>
  <c r="G29" i="40"/>
  <c r="G30" i="40"/>
  <c r="G8" i="39"/>
  <c r="G9" i="39"/>
  <c r="G10" i="39"/>
  <c r="G11" i="39"/>
  <c r="G12" i="39"/>
  <c r="G13" i="39"/>
  <c r="G14" i="39"/>
  <c r="G15" i="39"/>
  <c r="G16" i="39"/>
  <c r="G17" i="39"/>
  <c r="G18" i="39"/>
  <c r="G19" i="39"/>
  <c r="G20" i="39"/>
  <c r="G21" i="39"/>
  <c r="G22" i="39"/>
  <c r="G23" i="39"/>
  <c r="G24" i="39"/>
  <c r="G25" i="39"/>
  <c r="G26" i="39"/>
  <c r="G27" i="39"/>
  <c r="G28" i="39"/>
  <c r="G29" i="39"/>
  <c r="G30" i="39"/>
  <c r="G8" i="54"/>
  <c r="G9" i="54"/>
  <c r="G10" i="54"/>
  <c r="G11" i="54"/>
  <c r="G12" i="54"/>
  <c r="G13" i="54"/>
  <c r="G14" i="54"/>
  <c r="G15" i="54"/>
  <c r="G16" i="54"/>
  <c r="G17" i="54"/>
  <c r="G18" i="54"/>
  <c r="G19" i="54"/>
  <c r="G20" i="54"/>
  <c r="G21" i="54"/>
  <c r="G22" i="54"/>
  <c r="G23" i="54"/>
  <c r="G24" i="54"/>
  <c r="G25" i="54"/>
  <c r="G26" i="54"/>
  <c r="G27" i="54"/>
  <c r="G28" i="54"/>
  <c r="G29" i="54"/>
  <c r="G30" i="54"/>
  <c r="G8" i="55"/>
  <c r="G9" i="55"/>
  <c r="G10" i="55"/>
  <c r="G11" i="55"/>
  <c r="G12" i="55"/>
  <c r="G13" i="55"/>
  <c r="G14" i="55"/>
  <c r="G15" i="55"/>
  <c r="G16" i="55"/>
  <c r="G17" i="55"/>
  <c r="G18" i="55"/>
  <c r="G19" i="55"/>
  <c r="G20" i="55"/>
  <c r="G21" i="55"/>
  <c r="G22" i="55"/>
  <c r="G23" i="55"/>
  <c r="G24" i="55"/>
  <c r="G25" i="55"/>
  <c r="G26" i="55"/>
  <c r="G27" i="55"/>
  <c r="G28" i="55"/>
  <c r="G29" i="55"/>
  <c r="G30" i="55"/>
  <c r="G8" i="56"/>
  <c r="G9" i="56"/>
  <c r="G10" i="56"/>
  <c r="G11" i="56"/>
  <c r="G12" i="56"/>
  <c r="G13" i="56"/>
  <c r="G14" i="56"/>
  <c r="G15" i="56"/>
  <c r="G16" i="56"/>
  <c r="G17" i="56"/>
  <c r="G18" i="56"/>
  <c r="G19" i="56"/>
  <c r="G20" i="56"/>
  <c r="G21" i="56"/>
  <c r="G22" i="56"/>
  <c r="G23" i="56"/>
  <c r="G24" i="56"/>
  <c r="G25" i="56"/>
  <c r="G26" i="56"/>
  <c r="G27" i="56"/>
  <c r="G28" i="56"/>
  <c r="G29" i="56"/>
  <c r="G30" i="56"/>
  <c r="G8" i="57"/>
  <c r="G9" i="57"/>
  <c r="G10" i="57"/>
  <c r="G11" i="57"/>
  <c r="G12" i="57"/>
  <c r="G13" i="57"/>
  <c r="G14" i="57"/>
  <c r="G15" i="57"/>
  <c r="G16" i="57"/>
  <c r="G17" i="57"/>
  <c r="G18" i="57"/>
  <c r="G19" i="57"/>
  <c r="G20" i="57"/>
  <c r="G21" i="57"/>
  <c r="G22" i="57"/>
  <c r="G23" i="57"/>
  <c r="G24" i="57"/>
  <c r="G25" i="57"/>
  <c r="G26" i="57"/>
  <c r="G27" i="57"/>
  <c r="G28" i="57"/>
  <c r="G29" i="57"/>
  <c r="G30" i="57"/>
  <c r="I9" i="32"/>
  <c r="I10" i="32"/>
  <c r="I11" i="32"/>
  <c r="I12" i="32"/>
  <c r="I13" i="32"/>
  <c r="I14" i="32"/>
  <c r="I15" i="32"/>
  <c r="I16" i="32"/>
  <c r="I17" i="32"/>
  <c r="I18" i="32"/>
  <c r="I19" i="32"/>
  <c r="I20" i="32"/>
  <c r="I21" i="32"/>
  <c r="I22" i="32"/>
  <c r="I23" i="32"/>
  <c r="I24" i="32"/>
  <c r="I25" i="32"/>
  <c r="I26" i="32"/>
  <c r="I27" i="32"/>
  <c r="I28" i="32"/>
  <c r="I29" i="32"/>
  <c r="I30" i="32"/>
  <c r="G9" i="32"/>
  <c r="G10" i="32"/>
  <c r="G11" i="32"/>
  <c r="G12" i="32"/>
  <c r="G13" i="32"/>
  <c r="G14" i="32"/>
  <c r="G15" i="32"/>
  <c r="G16" i="32"/>
  <c r="G17" i="32"/>
  <c r="G18" i="32"/>
  <c r="G19" i="32"/>
  <c r="G20" i="32"/>
  <c r="G21" i="32"/>
  <c r="G22" i="32"/>
  <c r="G23" i="32"/>
  <c r="G24" i="32"/>
  <c r="G25" i="32"/>
  <c r="G26" i="32"/>
  <c r="G27" i="32"/>
  <c r="G28" i="32"/>
  <c r="G29" i="32"/>
  <c r="G30" i="32"/>
  <c r="C26" i="59"/>
  <c r="C25" i="59"/>
  <c r="C24" i="59"/>
  <c r="C23" i="59"/>
  <c r="C22" i="59"/>
  <c r="C21" i="59"/>
  <c r="C20" i="59"/>
  <c r="C19" i="59"/>
  <c r="C18" i="59"/>
  <c r="C17" i="59"/>
  <c r="C16" i="59"/>
  <c r="C15" i="59"/>
  <c r="C14" i="59"/>
  <c r="C13" i="59"/>
  <c r="C12" i="59"/>
  <c r="C11" i="59"/>
  <c r="C10" i="59"/>
  <c r="C9" i="59"/>
  <c r="C8" i="59"/>
  <c r="C7" i="59"/>
  <c r="B30" i="58"/>
  <c r="B29" i="58"/>
  <c r="B28" i="58"/>
  <c r="B27" i="58"/>
  <c r="B26" i="58"/>
  <c r="B25" i="58"/>
  <c r="B24" i="58"/>
  <c r="B23" i="58"/>
  <c r="B22" i="58"/>
  <c r="B21" i="58"/>
  <c r="B20" i="58"/>
  <c r="B19" i="58"/>
  <c r="B18" i="58"/>
  <c r="B17" i="58"/>
  <c r="B16" i="58"/>
  <c r="B15" i="58"/>
  <c r="B14" i="58"/>
  <c r="B13" i="58"/>
  <c r="B12" i="58"/>
  <c r="B11" i="58"/>
  <c r="B10" i="58"/>
  <c r="B9" i="58"/>
  <c r="B8" i="58"/>
  <c r="C4" i="58"/>
  <c r="C3" i="58"/>
  <c r="B30" i="57"/>
  <c r="B29" i="57"/>
  <c r="B28" i="57"/>
  <c r="B27" i="57"/>
  <c r="B26" i="57"/>
  <c r="B25" i="57"/>
  <c r="B24" i="57"/>
  <c r="B23" i="57"/>
  <c r="B22" i="57"/>
  <c r="B21" i="57"/>
  <c r="B20" i="57"/>
  <c r="B19" i="57"/>
  <c r="B18" i="57"/>
  <c r="B17" i="57"/>
  <c r="B16" i="57"/>
  <c r="B15" i="57"/>
  <c r="B14" i="57"/>
  <c r="B13" i="57"/>
  <c r="B12" i="57"/>
  <c r="B11" i="57"/>
  <c r="B10" i="57"/>
  <c r="B9" i="57"/>
  <c r="B8" i="57"/>
  <c r="C4" i="57"/>
  <c r="C3" i="57"/>
  <c r="A2" i="57"/>
  <c r="A8" i="20" s="1"/>
  <c r="B30" i="56"/>
  <c r="B29" i="56"/>
  <c r="B28" i="56"/>
  <c r="B27" i="56"/>
  <c r="B26" i="56"/>
  <c r="B25" i="56"/>
  <c r="B24" i="56"/>
  <c r="B23" i="56"/>
  <c r="B22" i="56"/>
  <c r="B21" i="56"/>
  <c r="B20" i="56"/>
  <c r="B19" i="56"/>
  <c r="B18" i="56"/>
  <c r="B17" i="56"/>
  <c r="B16" i="56"/>
  <c r="B15" i="56"/>
  <c r="B14" i="56"/>
  <c r="B13" i="56"/>
  <c r="B12" i="56"/>
  <c r="B11" i="56"/>
  <c r="B10" i="56"/>
  <c r="B9" i="56"/>
  <c r="B8" i="56"/>
  <c r="C4" i="56"/>
  <c r="C3" i="56"/>
  <c r="A2" i="56"/>
  <c r="A9" i="20" s="1"/>
  <c r="B30" i="55"/>
  <c r="B29" i="55"/>
  <c r="B28" i="55"/>
  <c r="B27" i="55"/>
  <c r="B26" i="55"/>
  <c r="B25" i="55"/>
  <c r="B24" i="55"/>
  <c r="B23" i="55"/>
  <c r="B22" i="55"/>
  <c r="B21" i="55"/>
  <c r="B20" i="55"/>
  <c r="B19" i="55"/>
  <c r="B18" i="55"/>
  <c r="B17" i="55"/>
  <c r="B16" i="55"/>
  <c r="B15" i="55"/>
  <c r="B14" i="55"/>
  <c r="B13" i="55"/>
  <c r="B12" i="55"/>
  <c r="B11" i="55"/>
  <c r="B10" i="55"/>
  <c r="B9" i="55"/>
  <c r="B8" i="55"/>
  <c r="C4" i="55"/>
  <c r="C3" i="55"/>
  <c r="A2" i="55"/>
  <c r="A10" i="20" s="1"/>
  <c r="B30" i="54"/>
  <c r="B29" i="54"/>
  <c r="B28" i="54"/>
  <c r="B27" i="54"/>
  <c r="B26" i="54"/>
  <c r="B25" i="54"/>
  <c r="B24" i="54"/>
  <c r="B23" i="54"/>
  <c r="B22" i="54"/>
  <c r="B21" i="54"/>
  <c r="B20" i="54"/>
  <c r="B19" i="54"/>
  <c r="B18" i="54"/>
  <c r="B17" i="54"/>
  <c r="B16" i="54"/>
  <c r="B15" i="54"/>
  <c r="B14" i="54"/>
  <c r="B13" i="54"/>
  <c r="B12" i="54"/>
  <c r="B11" i="54"/>
  <c r="B10" i="54"/>
  <c r="B9" i="54"/>
  <c r="B8" i="54"/>
  <c r="C4" i="54"/>
  <c r="C3" i="54"/>
  <c r="A2" i="54"/>
  <c r="A11" i="20" s="1"/>
  <c r="B30" i="53"/>
  <c r="B29" i="53"/>
  <c r="B28" i="53"/>
  <c r="B27" i="53"/>
  <c r="B26" i="53"/>
  <c r="B25" i="53"/>
  <c r="B24" i="53"/>
  <c r="B23" i="53"/>
  <c r="B22" i="53"/>
  <c r="B21" i="53"/>
  <c r="B20" i="53"/>
  <c r="B19" i="53"/>
  <c r="B18" i="53"/>
  <c r="B17" i="53"/>
  <c r="B16" i="53"/>
  <c r="B15" i="53"/>
  <c r="B14" i="53"/>
  <c r="B13" i="53"/>
  <c r="B12" i="53"/>
  <c r="B11" i="53"/>
  <c r="B10" i="53"/>
  <c r="B9" i="53"/>
  <c r="B8" i="53"/>
  <c r="C4" i="53"/>
  <c r="C3" i="53"/>
  <c r="A2" i="53"/>
  <c r="A15" i="20" s="1"/>
  <c r="B30" i="52"/>
  <c r="B29" i="52"/>
  <c r="B28" i="52"/>
  <c r="B27" i="52"/>
  <c r="B26" i="52"/>
  <c r="B25" i="52"/>
  <c r="B24" i="52"/>
  <c r="B23" i="52"/>
  <c r="B22" i="52"/>
  <c r="B21" i="52"/>
  <c r="B20" i="52"/>
  <c r="B19" i="52"/>
  <c r="B18" i="52"/>
  <c r="B17" i="52"/>
  <c r="B16" i="52"/>
  <c r="B15" i="52"/>
  <c r="B14" i="52"/>
  <c r="B13" i="52"/>
  <c r="B12" i="52"/>
  <c r="B11" i="52"/>
  <c r="B10" i="52"/>
  <c r="B9" i="52"/>
  <c r="B8" i="52"/>
  <c r="C4" i="52"/>
  <c r="C3" i="52"/>
  <c r="A2" i="52"/>
  <c r="A16" i="20" s="1"/>
  <c r="B30" i="51"/>
  <c r="B29" i="51"/>
  <c r="B28" i="51"/>
  <c r="B27" i="51"/>
  <c r="B26" i="51"/>
  <c r="B25" i="51"/>
  <c r="B24" i="51"/>
  <c r="B23" i="51"/>
  <c r="B22" i="51"/>
  <c r="B21" i="51"/>
  <c r="B20" i="51"/>
  <c r="B19" i="51"/>
  <c r="B18" i="51"/>
  <c r="B17" i="51"/>
  <c r="B16" i="51"/>
  <c r="B15" i="51"/>
  <c r="B14" i="51"/>
  <c r="B13" i="51"/>
  <c r="B12" i="51"/>
  <c r="B11" i="51"/>
  <c r="B10" i="51"/>
  <c r="B9" i="51"/>
  <c r="B8" i="51"/>
  <c r="C4" i="51"/>
  <c r="C3" i="51"/>
  <c r="A2" i="51"/>
  <c r="A17" i="20" s="1"/>
  <c r="B30" i="50"/>
  <c r="B29" i="50"/>
  <c r="B28" i="50"/>
  <c r="B27" i="50"/>
  <c r="B26" i="50"/>
  <c r="B25" i="50"/>
  <c r="B24" i="50"/>
  <c r="B23" i="50"/>
  <c r="B22" i="50"/>
  <c r="B21" i="50"/>
  <c r="B20" i="50"/>
  <c r="B19" i="50"/>
  <c r="B18" i="50"/>
  <c r="B17" i="50"/>
  <c r="B16" i="50"/>
  <c r="B15" i="50"/>
  <c r="B14" i="50"/>
  <c r="B13" i="50"/>
  <c r="B12" i="50"/>
  <c r="B11" i="50"/>
  <c r="B10" i="50"/>
  <c r="B9" i="50"/>
  <c r="B8" i="50"/>
  <c r="C4" i="50"/>
  <c r="C3" i="50"/>
  <c r="A2" i="50"/>
  <c r="A18" i="20" s="1"/>
  <c r="B30" i="49"/>
  <c r="B29" i="49"/>
  <c r="B28" i="49"/>
  <c r="B27" i="49"/>
  <c r="B26" i="49"/>
  <c r="B25" i="49"/>
  <c r="B24" i="49"/>
  <c r="B23" i="49"/>
  <c r="B22" i="49"/>
  <c r="B21" i="49"/>
  <c r="B20" i="49"/>
  <c r="B19" i="49"/>
  <c r="B18" i="49"/>
  <c r="B17" i="49"/>
  <c r="B16" i="49"/>
  <c r="B15" i="49"/>
  <c r="B14" i="49"/>
  <c r="B13" i="49"/>
  <c r="B12" i="49"/>
  <c r="B11" i="49"/>
  <c r="B10" i="49"/>
  <c r="B9" i="49"/>
  <c r="B8" i="49"/>
  <c r="C4" i="49"/>
  <c r="C3" i="49"/>
  <c r="A2" i="49"/>
  <c r="A19" i="20" s="1"/>
  <c r="B30" i="48"/>
  <c r="B29" i="48"/>
  <c r="B28" i="48"/>
  <c r="B27" i="48"/>
  <c r="B26" i="48"/>
  <c r="B25" i="48"/>
  <c r="B24" i="48"/>
  <c r="B23" i="48"/>
  <c r="B22" i="48"/>
  <c r="B21" i="48"/>
  <c r="B20" i="48"/>
  <c r="B19" i="48"/>
  <c r="B18" i="48"/>
  <c r="B17" i="48"/>
  <c r="B16" i="48"/>
  <c r="B15" i="48"/>
  <c r="B14" i="48"/>
  <c r="B13" i="48"/>
  <c r="B12" i="48"/>
  <c r="B11" i="48"/>
  <c r="B10" i="48"/>
  <c r="B9" i="48"/>
  <c r="B8" i="48"/>
  <c r="C4" i="48"/>
  <c r="C3" i="48"/>
  <c r="A2" i="48"/>
  <c r="A20" i="20" s="1"/>
  <c r="B30" i="47"/>
  <c r="B29" i="47"/>
  <c r="B28" i="47"/>
  <c r="B27" i="47"/>
  <c r="B26" i="47"/>
  <c r="B25" i="47"/>
  <c r="B24" i="47"/>
  <c r="B23" i="47"/>
  <c r="B22" i="47"/>
  <c r="B21" i="47"/>
  <c r="B20" i="47"/>
  <c r="B19" i="47"/>
  <c r="B18" i="47"/>
  <c r="B17" i="47"/>
  <c r="B16" i="47"/>
  <c r="B15" i="47"/>
  <c r="B14" i="47"/>
  <c r="B13" i="47"/>
  <c r="B12" i="47"/>
  <c r="B11" i="47"/>
  <c r="B10" i="47"/>
  <c r="B9" i="47"/>
  <c r="B8" i="47"/>
  <c r="C4" i="47"/>
  <c r="C3" i="47"/>
  <c r="A2" i="47"/>
  <c r="A21" i="20" s="1"/>
  <c r="B30" i="46"/>
  <c r="B29" i="46"/>
  <c r="B28" i="46"/>
  <c r="B27" i="46"/>
  <c r="B26" i="46"/>
  <c r="B25" i="46"/>
  <c r="B24" i="46"/>
  <c r="B23" i="46"/>
  <c r="B22" i="46"/>
  <c r="B21" i="46"/>
  <c r="B20" i="46"/>
  <c r="B19" i="46"/>
  <c r="B18" i="46"/>
  <c r="B17" i="46"/>
  <c r="B16" i="46"/>
  <c r="B15" i="46"/>
  <c r="B14" i="46"/>
  <c r="B13" i="46"/>
  <c r="B12" i="46"/>
  <c r="B11" i="46"/>
  <c r="B10" i="46"/>
  <c r="B9" i="46"/>
  <c r="B8" i="46"/>
  <c r="C4" i="46"/>
  <c r="C3" i="46"/>
  <c r="A2" i="46"/>
  <c r="A22" i="20" s="1"/>
  <c r="B30" i="45"/>
  <c r="B29" i="45"/>
  <c r="B28" i="45"/>
  <c r="B27" i="45"/>
  <c r="B26" i="45"/>
  <c r="B25" i="45"/>
  <c r="B24" i="45"/>
  <c r="B23" i="45"/>
  <c r="B22" i="45"/>
  <c r="B21" i="45"/>
  <c r="B20" i="45"/>
  <c r="B19" i="45"/>
  <c r="B18" i="45"/>
  <c r="B17" i="45"/>
  <c r="B16" i="45"/>
  <c r="B15" i="45"/>
  <c r="B14" i="45"/>
  <c r="B13" i="45"/>
  <c r="B12" i="45"/>
  <c r="B11" i="45"/>
  <c r="B10" i="45"/>
  <c r="B9" i="45"/>
  <c r="B8" i="45"/>
  <c r="C4" i="45"/>
  <c r="C3" i="45"/>
  <c r="A2" i="45"/>
  <c r="A23" i="20" s="1"/>
  <c r="B30" i="44"/>
  <c r="B29" i="44"/>
  <c r="B28" i="44"/>
  <c r="B27" i="44"/>
  <c r="B26" i="44"/>
  <c r="B25" i="44"/>
  <c r="B24" i="44"/>
  <c r="B23" i="44"/>
  <c r="B22" i="44"/>
  <c r="B21" i="44"/>
  <c r="B20" i="44"/>
  <c r="B19" i="44"/>
  <c r="B18" i="44"/>
  <c r="B17" i="44"/>
  <c r="B16" i="44"/>
  <c r="B15" i="44"/>
  <c r="B14" i="44"/>
  <c r="B13" i="44"/>
  <c r="B12" i="44"/>
  <c r="B11" i="44"/>
  <c r="B10" i="44"/>
  <c r="B9" i="44"/>
  <c r="B8" i="44"/>
  <c r="C4" i="44"/>
  <c r="C3" i="44"/>
  <c r="A2" i="44"/>
  <c r="A24" i="20" s="1"/>
  <c r="B30" i="43"/>
  <c r="B29" i="43"/>
  <c r="B28" i="43"/>
  <c r="B27" i="43"/>
  <c r="B26" i="43"/>
  <c r="B25" i="43"/>
  <c r="B24" i="43"/>
  <c r="B23" i="43"/>
  <c r="B22" i="43"/>
  <c r="B21" i="43"/>
  <c r="B20" i="43"/>
  <c r="B19" i="43"/>
  <c r="B18" i="43"/>
  <c r="B17" i="43"/>
  <c r="B16" i="43"/>
  <c r="B15" i="43"/>
  <c r="B14" i="43"/>
  <c r="B13" i="43"/>
  <c r="B12" i="43"/>
  <c r="B11" i="43"/>
  <c r="B10" i="43"/>
  <c r="B9" i="43"/>
  <c r="B8" i="43"/>
  <c r="C4" i="43"/>
  <c r="C3" i="43"/>
  <c r="A2" i="43"/>
  <c r="A25" i="20" s="1"/>
  <c r="B30" i="42"/>
  <c r="B29" i="42"/>
  <c r="B28" i="42"/>
  <c r="B27" i="42"/>
  <c r="B26" i="42"/>
  <c r="B25" i="42"/>
  <c r="B24" i="42"/>
  <c r="B23" i="42"/>
  <c r="B22" i="42"/>
  <c r="B21" i="42"/>
  <c r="B20" i="42"/>
  <c r="B19" i="42"/>
  <c r="B18" i="42"/>
  <c r="B17" i="42"/>
  <c r="B16" i="42"/>
  <c r="B15" i="42"/>
  <c r="B14" i="42"/>
  <c r="B13" i="42"/>
  <c r="B12" i="42"/>
  <c r="B11" i="42"/>
  <c r="B10" i="42"/>
  <c r="B9" i="42"/>
  <c r="B8" i="42"/>
  <c r="C4" i="42"/>
  <c r="C3" i="42"/>
  <c r="A2" i="42"/>
  <c r="A26" i="20" s="1"/>
  <c r="B30" i="41"/>
  <c r="B29" i="41"/>
  <c r="B28" i="41"/>
  <c r="B27" i="41"/>
  <c r="B26" i="41"/>
  <c r="B25" i="41"/>
  <c r="B24" i="41"/>
  <c r="B23" i="41"/>
  <c r="B22" i="41"/>
  <c r="B21" i="41"/>
  <c r="B20" i="41"/>
  <c r="B19" i="41"/>
  <c r="B18" i="41"/>
  <c r="B17" i="41"/>
  <c r="B16" i="41"/>
  <c r="B15" i="41"/>
  <c r="B14" i="41"/>
  <c r="B13" i="41"/>
  <c r="B12" i="41"/>
  <c r="B11" i="41"/>
  <c r="B10" i="41"/>
  <c r="B9" i="41"/>
  <c r="B8" i="41"/>
  <c r="C4" i="41"/>
  <c r="C3" i="41"/>
  <c r="A2" i="41"/>
  <c r="A14" i="20" s="1"/>
  <c r="B30" i="40"/>
  <c r="B29" i="40"/>
  <c r="B28" i="40"/>
  <c r="B27" i="40"/>
  <c r="B26" i="40"/>
  <c r="B25" i="40"/>
  <c r="B24" i="40"/>
  <c r="B23" i="40"/>
  <c r="B22" i="40"/>
  <c r="B21" i="40"/>
  <c r="B20" i="40"/>
  <c r="B19" i="40"/>
  <c r="B18" i="40"/>
  <c r="B17" i="40"/>
  <c r="B16" i="40"/>
  <c r="B15" i="40"/>
  <c r="B14" i="40"/>
  <c r="B13" i="40"/>
  <c r="B12" i="40"/>
  <c r="B11" i="40"/>
  <c r="B10" i="40"/>
  <c r="B9" i="40"/>
  <c r="B8" i="40"/>
  <c r="C4" i="40"/>
  <c r="C3" i="40"/>
  <c r="A2" i="40"/>
  <c r="A13" i="20" s="1"/>
  <c r="B30" i="39"/>
  <c r="B29" i="39"/>
  <c r="B28" i="39"/>
  <c r="B27" i="39"/>
  <c r="B26" i="39"/>
  <c r="B25" i="39"/>
  <c r="B24" i="39"/>
  <c r="B23" i="39"/>
  <c r="B22" i="39"/>
  <c r="B21" i="39"/>
  <c r="B20" i="39"/>
  <c r="B19" i="39"/>
  <c r="B18" i="39"/>
  <c r="B17" i="39"/>
  <c r="B16" i="39"/>
  <c r="B15" i="39"/>
  <c r="B14" i="39"/>
  <c r="B13" i="39"/>
  <c r="B12" i="39"/>
  <c r="B11" i="39"/>
  <c r="B10" i="39"/>
  <c r="B9" i="39"/>
  <c r="B8" i="39"/>
  <c r="C4" i="39"/>
  <c r="C3" i="39"/>
  <c r="A2" i="39"/>
  <c r="A12" i="20" s="1"/>
  <c r="C7" i="20"/>
  <c r="K30" i="58" s="1"/>
  <c r="C8" i="20"/>
  <c r="C9" i="20"/>
  <c r="C10" i="20"/>
  <c r="C11" i="20"/>
  <c r="C12" i="20"/>
  <c r="C13" i="20"/>
  <c r="C14" i="20"/>
  <c r="C15" i="20"/>
  <c r="C16" i="20"/>
  <c r="C17" i="20"/>
  <c r="C18" i="20"/>
  <c r="C19" i="20"/>
  <c r="C20" i="20"/>
  <c r="C21" i="20"/>
  <c r="C22" i="20"/>
  <c r="C23" i="20"/>
  <c r="C24" i="20"/>
  <c r="C25" i="20"/>
  <c r="C26" i="20"/>
  <c r="G31" i="32" l="1"/>
  <c r="C5" i="39"/>
  <c r="K30" i="39" s="1"/>
  <c r="C5" i="40"/>
  <c r="K30" i="40" s="1"/>
  <c r="C5" i="41"/>
  <c r="K30" i="41" s="1"/>
  <c r="C5" i="42"/>
  <c r="C5" i="43"/>
  <c r="K11" i="43" s="1"/>
  <c r="C5" i="44"/>
  <c r="C5" i="45"/>
  <c r="K9" i="45" s="1"/>
  <c r="C5" i="46"/>
  <c r="C5" i="47"/>
  <c r="K11" i="47" s="1"/>
  <c r="C5" i="48"/>
  <c r="C5" i="49"/>
  <c r="K9" i="49" s="1"/>
  <c r="C5" i="50"/>
  <c r="C5" i="51"/>
  <c r="K11" i="51" s="1"/>
  <c r="C5" i="52"/>
  <c r="C5" i="53"/>
  <c r="K9" i="53" s="1"/>
  <c r="C5" i="54"/>
  <c r="C5" i="55"/>
  <c r="K11" i="55" s="1"/>
  <c r="C5" i="56"/>
  <c r="C5" i="57"/>
  <c r="K9" i="57" s="1"/>
  <c r="A8" i="59"/>
  <c r="A9" i="59"/>
  <c r="A10" i="59"/>
  <c r="A11" i="59"/>
  <c r="A12" i="59"/>
  <c r="A13" i="59"/>
  <c r="A14" i="59"/>
  <c r="A15" i="59"/>
  <c r="A16" i="59"/>
  <c r="A17" i="59"/>
  <c r="A18" i="59"/>
  <c r="A19" i="59"/>
  <c r="A20" i="59"/>
  <c r="A21" i="59"/>
  <c r="A22" i="59"/>
  <c r="A23" i="59"/>
  <c r="A24" i="59"/>
  <c r="A25" i="59"/>
  <c r="A26" i="59"/>
  <c r="G31" i="58"/>
  <c r="K9" i="58"/>
  <c r="K10" i="58"/>
  <c r="K11" i="58"/>
  <c r="K12" i="58"/>
  <c r="K13" i="58"/>
  <c r="K14" i="58"/>
  <c r="K15" i="58"/>
  <c r="K16" i="58"/>
  <c r="K17" i="58"/>
  <c r="K18" i="58"/>
  <c r="K19" i="58"/>
  <c r="K20" i="58"/>
  <c r="K21" i="58"/>
  <c r="K22" i="58"/>
  <c r="K23" i="58"/>
  <c r="K24" i="58"/>
  <c r="K25" i="58"/>
  <c r="K26" i="58"/>
  <c r="K27" i="58"/>
  <c r="K28" i="58"/>
  <c r="K29" i="58"/>
  <c r="G31" i="57"/>
  <c r="G31" i="56"/>
  <c r="K8" i="56"/>
  <c r="K10" i="56"/>
  <c r="K12" i="56"/>
  <c r="K14" i="56"/>
  <c r="K16" i="56"/>
  <c r="K18" i="56"/>
  <c r="K20" i="56"/>
  <c r="K22" i="56"/>
  <c r="K24" i="56"/>
  <c r="K26" i="56"/>
  <c r="K28" i="56"/>
  <c r="G31" i="55"/>
  <c r="K17" i="55"/>
  <c r="G31" i="54"/>
  <c r="K9" i="54"/>
  <c r="K11" i="54"/>
  <c r="K13" i="54"/>
  <c r="K15" i="54"/>
  <c r="K17" i="54"/>
  <c r="K19" i="54"/>
  <c r="K21" i="54"/>
  <c r="K23" i="54"/>
  <c r="K25" i="54"/>
  <c r="K27" i="54"/>
  <c r="K29" i="54"/>
  <c r="G31" i="53"/>
  <c r="K11" i="53"/>
  <c r="K27" i="53"/>
  <c r="G31" i="52"/>
  <c r="K9" i="52"/>
  <c r="K11" i="52"/>
  <c r="K13" i="52"/>
  <c r="K15" i="52"/>
  <c r="K17" i="52"/>
  <c r="K19" i="52"/>
  <c r="K21" i="52"/>
  <c r="K23" i="52"/>
  <c r="K25" i="52"/>
  <c r="K27" i="52"/>
  <c r="K29" i="52"/>
  <c r="G31" i="51"/>
  <c r="K21" i="51"/>
  <c r="G31" i="50"/>
  <c r="K8" i="50"/>
  <c r="K10" i="50"/>
  <c r="K12" i="50"/>
  <c r="K14" i="50"/>
  <c r="K16" i="50"/>
  <c r="K18" i="50"/>
  <c r="K20" i="50"/>
  <c r="K22" i="50"/>
  <c r="K24" i="50"/>
  <c r="K26" i="50"/>
  <c r="K28" i="50"/>
  <c r="G31" i="49"/>
  <c r="K15" i="49"/>
  <c r="G31" i="48"/>
  <c r="K9" i="48"/>
  <c r="K11" i="48"/>
  <c r="K13" i="48"/>
  <c r="K15" i="48"/>
  <c r="K17" i="48"/>
  <c r="K19" i="48"/>
  <c r="K21" i="48"/>
  <c r="K23" i="48"/>
  <c r="K25" i="48"/>
  <c r="K27" i="48"/>
  <c r="K29" i="48"/>
  <c r="G31" i="47"/>
  <c r="K9" i="47"/>
  <c r="K25" i="47"/>
  <c r="G31" i="46"/>
  <c r="K9" i="46"/>
  <c r="K11" i="46"/>
  <c r="K13" i="46"/>
  <c r="K15" i="46"/>
  <c r="K17" i="46"/>
  <c r="K19" i="46"/>
  <c r="K21" i="46"/>
  <c r="K23" i="46"/>
  <c r="K25" i="46"/>
  <c r="K27" i="46"/>
  <c r="K29" i="46"/>
  <c r="G31" i="45"/>
  <c r="K19" i="45"/>
  <c r="G31" i="44"/>
  <c r="K8" i="44"/>
  <c r="K10" i="44"/>
  <c r="K12" i="44"/>
  <c r="K14" i="44"/>
  <c r="K16" i="44"/>
  <c r="K18" i="44"/>
  <c r="K20" i="44"/>
  <c r="K22" i="44"/>
  <c r="K24" i="44"/>
  <c r="K26" i="44"/>
  <c r="K28" i="44"/>
  <c r="G31" i="43"/>
  <c r="K13" i="43"/>
  <c r="K26" i="43"/>
  <c r="G31" i="42"/>
  <c r="K8" i="42"/>
  <c r="K10" i="42"/>
  <c r="K12" i="42"/>
  <c r="K14" i="42"/>
  <c r="K16" i="42"/>
  <c r="K18" i="42"/>
  <c r="K20" i="42"/>
  <c r="K22" i="42"/>
  <c r="K24" i="42"/>
  <c r="K25" i="42"/>
  <c r="K26" i="42"/>
  <c r="K27" i="42"/>
  <c r="K28" i="42"/>
  <c r="K29" i="42"/>
  <c r="G31" i="41"/>
  <c r="K10" i="41"/>
  <c r="K14" i="41"/>
  <c r="K18" i="41"/>
  <c r="K22" i="41"/>
  <c r="K26" i="41"/>
  <c r="G31" i="40"/>
  <c r="K8" i="40"/>
  <c r="K9" i="40"/>
  <c r="K10" i="40"/>
  <c r="K11" i="40"/>
  <c r="K12" i="40"/>
  <c r="K13" i="40"/>
  <c r="K14" i="40"/>
  <c r="K15" i="40"/>
  <c r="K16" i="40"/>
  <c r="K17" i="40"/>
  <c r="K18" i="40"/>
  <c r="K19" i="40"/>
  <c r="K20" i="40"/>
  <c r="K21" i="40"/>
  <c r="K22" i="40"/>
  <c r="K23" i="40"/>
  <c r="K24" i="40"/>
  <c r="K25" i="40"/>
  <c r="K26" i="40"/>
  <c r="K27" i="40"/>
  <c r="K28" i="40"/>
  <c r="K29" i="40"/>
  <c r="G31" i="39"/>
  <c r="K8" i="39"/>
  <c r="K12" i="39"/>
  <c r="K16" i="39"/>
  <c r="K20" i="39"/>
  <c r="K24" i="39"/>
  <c r="K28" i="39"/>
  <c r="K23" i="57" l="1"/>
  <c r="K30" i="56"/>
  <c r="K9" i="56"/>
  <c r="K11" i="56"/>
  <c r="K13" i="56"/>
  <c r="K15" i="56"/>
  <c r="K17" i="56"/>
  <c r="K19" i="56"/>
  <c r="K21" i="56"/>
  <c r="K23" i="56"/>
  <c r="K25" i="56"/>
  <c r="K27" i="56"/>
  <c r="K29" i="56"/>
  <c r="K30" i="54"/>
  <c r="K8" i="54"/>
  <c r="K10" i="54"/>
  <c r="K12" i="54"/>
  <c r="K14" i="54"/>
  <c r="K16" i="54"/>
  <c r="K18" i="54"/>
  <c r="K20" i="54"/>
  <c r="K22" i="54"/>
  <c r="K24" i="54"/>
  <c r="K26" i="54"/>
  <c r="K28" i="54"/>
  <c r="K30" i="52"/>
  <c r="K8" i="52"/>
  <c r="K10" i="52"/>
  <c r="K12" i="52"/>
  <c r="K14" i="52"/>
  <c r="K16" i="52"/>
  <c r="K18" i="52"/>
  <c r="K20" i="52"/>
  <c r="K22" i="52"/>
  <c r="K24" i="52"/>
  <c r="K26" i="52"/>
  <c r="K28" i="52"/>
  <c r="K30" i="50"/>
  <c r="K9" i="50"/>
  <c r="K11" i="50"/>
  <c r="K13" i="50"/>
  <c r="K15" i="50"/>
  <c r="K17" i="50"/>
  <c r="K19" i="50"/>
  <c r="K21" i="50"/>
  <c r="K23" i="50"/>
  <c r="K25" i="50"/>
  <c r="K27" i="50"/>
  <c r="K29" i="50"/>
  <c r="K30" i="48"/>
  <c r="K8" i="48"/>
  <c r="K10" i="48"/>
  <c r="K12" i="48"/>
  <c r="K14" i="48"/>
  <c r="K16" i="48"/>
  <c r="K18" i="48"/>
  <c r="K20" i="48"/>
  <c r="K22" i="48"/>
  <c r="K24" i="48"/>
  <c r="K26" i="48"/>
  <c r="K28" i="48"/>
  <c r="K30" i="46"/>
  <c r="K8" i="46"/>
  <c r="K10" i="46"/>
  <c r="K12" i="46"/>
  <c r="K14" i="46"/>
  <c r="K16" i="46"/>
  <c r="K18" i="46"/>
  <c r="K20" i="46"/>
  <c r="K22" i="46"/>
  <c r="K24" i="46"/>
  <c r="K26" i="46"/>
  <c r="K28" i="46"/>
  <c r="K30" i="44"/>
  <c r="K9" i="44"/>
  <c r="K11" i="44"/>
  <c r="K13" i="44"/>
  <c r="K15" i="44"/>
  <c r="K17" i="44"/>
  <c r="K19" i="44"/>
  <c r="K21" i="44"/>
  <c r="K23" i="44"/>
  <c r="K25" i="44"/>
  <c r="K27" i="44"/>
  <c r="K29" i="44"/>
  <c r="K30" i="42"/>
  <c r="K9" i="42"/>
  <c r="K11" i="42"/>
  <c r="K13" i="42"/>
  <c r="K15" i="42"/>
  <c r="K17" i="42"/>
  <c r="K19" i="42"/>
  <c r="K21" i="42"/>
  <c r="K23" i="42"/>
  <c r="K26" i="39"/>
  <c r="K22" i="39"/>
  <c r="K18" i="39"/>
  <c r="K14" i="39"/>
  <c r="K10" i="39"/>
  <c r="K28" i="41"/>
  <c r="K24" i="41"/>
  <c r="K20" i="41"/>
  <c r="K16" i="41"/>
  <c r="K12" i="41"/>
  <c r="K8" i="41"/>
  <c r="K21" i="43"/>
  <c r="K27" i="45"/>
  <c r="K11" i="45"/>
  <c r="K17" i="47"/>
  <c r="K23" i="49"/>
  <c r="K29" i="51"/>
  <c r="K13" i="51"/>
  <c r="K19" i="53"/>
  <c r="K25" i="55"/>
  <c r="K9" i="55"/>
  <c r="K15" i="57"/>
  <c r="K29" i="39"/>
  <c r="K27" i="39"/>
  <c r="K25" i="39"/>
  <c r="K23" i="39"/>
  <c r="K21" i="39"/>
  <c r="K19" i="39"/>
  <c r="K17" i="39"/>
  <c r="K15" i="39"/>
  <c r="K13" i="39"/>
  <c r="K11" i="39"/>
  <c r="K9" i="39"/>
  <c r="K29" i="41"/>
  <c r="K27" i="41"/>
  <c r="K25" i="41"/>
  <c r="K23" i="41"/>
  <c r="K21" i="41"/>
  <c r="K19" i="41"/>
  <c r="K17" i="41"/>
  <c r="K15" i="41"/>
  <c r="K13" i="41"/>
  <c r="K11" i="41"/>
  <c r="K9" i="41"/>
  <c r="K28" i="43"/>
  <c r="K24" i="43"/>
  <c r="K17" i="43"/>
  <c r="K9" i="43"/>
  <c r="K23" i="45"/>
  <c r="K15" i="45"/>
  <c r="K29" i="47"/>
  <c r="K21" i="47"/>
  <c r="K13" i="47"/>
  <c r="K27" i="49"/>
  <c r="K19" i="49"/>
  <c r="K11" i="49"/>
  <c r="K25" i="51"/>
  <c r="K17" i="51"/>
  <c r="K9" i="51"/>
  <c r="K23" i="53"/>
  <c r="K15" i="53"/>
  <c r="K29" i="55"/>
  <c r="K21" i="55"/>
  <c r="K13" i="55"/>
  <c r="K27" i="57"/>
  <c r="K19" i="57"/>
  <c r="K11" i="57"/>
  <c r="K29" i="43"/>
  <c r="K27" i="43"/>
  <c r="K25" i="43"/>
  <c r="K23" i="43"/>
  <c r="K19" i="43"/>
  <c r="K15" i="43"/>
  <c r="K29" i="45"/>
  <c r="K25" i="45"/>
  <c r="K21" i="45"/>
  <c r="K17" i="45"/>
  <c r="K13" i="45"/>
  <c r="K27" i="47"/>
  <c r="K23" i="47"/>
  <c r="K19" i="47"/>
  <c r="K15" i="47"/>
  <c r="K29" i="49"/>
  <c r="K25" i="49"/>
  <c r="K21" i="49"/>
  <c r="K17" i="49"/>
  <c r="K13" i="49"/>
  <c r="K27" i="51"/>
  <c r="K23" i="51"/>
  <c r="K19" i="51"/>
  <c r="K15" i="51"/>
  <c r="K29" i="53"/>
  <c r="K25" i="53"/>
  <c r="K21" i="53"/>
  <c r="K17" i="53"/>
  <c r="K13" i="53"/>
  <c r="K27" i="55"/>
  <c r="K23" i="55"/>
  <c r="K19" i="55"/>
  <c r="K15" i="55"/>
  <c r="K29" i="57"/>
  <c r="K25" i="57"/>
  <c r="K21" i="57"/>
  <c r="K17" i="57"/>
  <c r="K13" i="57"/>
  <c r="K30" i="57"/>
  <c r="K8" i="57"/>
  <c r="K10" i="57"/>
  <c r="K12" i="57"/>
  <c r="K14" i="57"/>
  <c r="K16" i="57"/>
  <c r="K18" i="57"/>
  <c r="K20" i="57"/>
  <c r="K22" i="57"/>
  <c r="K24" i="57"/>
  <c r="K26" i="57"/>
  <c r="K28" i="57"/>
  <c r="K30" i="55"/>
  <c r="K8" i="55"/>
  <c r="K10" i="55"/>
  <c r="K12" i="55"/>
  <c r="K14" i="55"/>
  <c r="K16" i="55"/>
  <c r="K18" i="55"/>
  <c r="K20" i="55"/>
  <c r="K22" i="55"/>
  <c r="K24" i="55"/>
  <c r="K26" i="55"/>
  <c r="K28" i="55"/>
  <c r="K30" i="53"/>
  <c r="K8" i="53"/>
  <c r="K10" i="53"/>
  <c r="K12" i="53"/>
  <c r="K14" i="53"/>
  <c r="K16" i="53"/>
  <c r="K18" i="53"/>
  <c r="K20" i="53"/>
  <c r="K22" i="53"/>
  <c r="K24" i="53"/>
  <c r="K26" i="53"/>
  <c r="K28" i="53"/>
  <c r="K30" i="51"/>
  <c r="K8" i="51"/>
  <c r="K10" i="51"/>
  <c r="K12" i="51"/>
  <c r="K14" i="51"/>
  <c r="K16" i="51"/>
  <c r="K18" i="51"/>
  <c r="K20" i="51"/>
  <c r="K22" i="51"/>
  <c r="K24" i="51"/>
  <c r="K26" i="51"/>
  <c r="K28" i="51"/>
  <c r="K30" i="49"/>
  <c r="K8" i="49"/>
  <c r="K10" i="49"/>
  <c r="K12" i="49"/>
  <c r="K14" i="49"/>
  <c r="K16" i="49"/>
  <c r="K18" i="49"/>
  <c r="K20" i="49"/>
  <c r="K22" i="49"/>
  <c r="K24" i="49"/>
  <c r="K26" i="49"/>
  <c r="K28" i="49"/>
  <c r="K30" i="47"/>
  <c r="K8" i="47"/>
  <c r="K10" i="47"/>
  <c r="K12" i="47"/>
  <c r="K14" i="47"/>
  <c r="K16" i="47"/>
  <c r="K18" i="47"/>
  <c r="K20" i="47"/>
  <c r="K22" i="47"/>
  <c r="K24" i="47"/>
  <c r="K26" i="47"/>
  <c r="K28" i="47"/>
  <c r="K30" i="45"/>
  <c r="K8" i="45"/>
  <c r="K10" i="45"/>
  <c r="K12" i="45"/>
  <c r="K14" i="45"/>
  <c r="K16" i="45"/>
  <c r="K18" i="45"/>
  <c r="K20" i="45"/>
  <c r="K22" i="45"/>
  <c r="K24" i="45"/>
  <c r="K26" i="45"/>
  <c r="K28" i="45"/>
  <c r="K30" i="43"/>
  <c r="K8" i="43"/>
  <c r="K10" i="43"/>
  <c r="K12" i="43"/>
  <c r="K14" i="43"/>
  <c r="K16" i="43"/>
  <c r="K18" i="43"/>
  <c r="K20" i="43"/>
  <c r="K22" i="43"/>
  <c r="D26" i="59"/>
  <c r="E26" i="59" s="1"/>
  <c r="F26" i="59" s="1"/>
  <c r="D26" i="20"/>
  <c r="D25" i="59"/>
  <c r="E25" i="59" s="1"/>
  <c r="F25" i="59" s="1"/>
  <c r="D25" i="20"/>
  <c r="E25" i="20" s="1"/>
  <c r="F25" i="20" s="1"/>
  <c r="D24" i="59"/>
  <c r="E24" i="59" s="1"/>
  <c r="F24" i="59" s="1"/>
  <c r="D24" i="20"/>
  <c r="E24" i="20" s="1"/>
  <c r="F24" i="20" s="1"/>
  <c r="D23" i="59"/>
  <c r="E23" i="59" s="1"/>
  <c r="F23" i="59" s="1"/>
  <c r="D23" i="20"/>
  <c r="E23" i="20" s="1"/>
  <c r="F23" i="20" s="1"/>
  <c r="D22" i="59"/>
  <c r="E22" i="59" s="1"/>
  <c r="F22" i="59" s="1"/>
  <c r="D22" i="20"/>
  <c r="E22" i="20" s="1"/>
  <c r="F22" i="20" s="1"/>
  <c r="D21" i="59"/>
  <c r="E21" i="59" s="1"/>
  <c r="F21" i="59" s="1"/>
  <c r="D21" i="20"/>
  <c r="E21" i="20" s="1"/>
  <c r="F21" i="20" s="1"/>
  <c r="D20" i="59"/>
  <c r="E20" i="59" s="1"/>
  <c r="F20" i="59" s="1"/>
  <c r="D20" i="20"/>
  <c r="E20" i="20" s="1"/>
  <c r="F20" i="20" s="1"/>
  <c r="D19" i="59"/>
  <c r="E19" i="59" s="1"/>
  <c r="F19" i="59" s="1"/>
  <c r="D19" i="20"/>
  <c r="E19" i="20" s="1"/>
  <c r="F19" i="20" s="1"/>
  <c r="D18" i="59"/>
  <c r="E18" i="59" s="1"/>
  <c r="F18" i="59" s="1"/>
  <c r="D18" i="20"/>
  <c r="E18" i="20" s="1"/>
  <c r="F18" i="20" s="1"/>
  <c r="D17" i="59"/>
  <c r="E17" i="59" s="1"/>
  <c r="F17" i="59" s="1"/>
  <c r="D17" i="20"/>
  <c r="D16" i="59"/>
  <c r="E16" i="59" s="1"/>
  <c r="F16" i="59" s="1"/>
  <c r="D16" i="20"/>
  <c r="D15" i="59"/>
  <c r="E15" i="59" s="1"/>
  <c r="F15" i="59" s="1"/>
  <c r="D15" i="20"/>
  <c r="D14" i="59"/>
  <c r="E14" i="59" s="1"/>
  <c r="F14" i="59" s="1"/>
  <c r="D14" i="20"/>
  <c r="D13" i="59"/>
  <c r="E13" i="59" s="1"/>
  <c r="F13" i="59" s="1"/>
  <c r="D13" i="20"/>
  <c r="D12" i="59"/>
  <c r="E12" i="59" s="1"/>
  <c r="F12" i="59" s="1"/>
  <c r="D12" i="20"/>
  <c r="D11" i="59"/>
  <c r="E11" i="59" s="1"/>
  <c r="F11" i="59" s="1"/>
  <c r="D11" i="20"/>
  <c r="D10" i="59"/>
  <c r="E10" i="59" s="1"/>
  <c r="F10" i="59" s="1"/>
  <c r="D10" i="20"/>
  <c r="D9" i="59"/>
  <c r="E9" i="59" s="1"/>
  <c r="F9" i="59" s="1"/>
  <c r="D9" i="20"/>
  <c r="D8" i="59"/>
  <c r="E8" i="59" s="1"/>
  <c r="F8" i="59" s="1"/>
  <c r="D8" i="20"/>
  <c r="K31" i="58"/>
  <c r="K31" i="57"/>
  <c r="K31" i="56"/>
  <c r="K31" i="55"/>
  <c r="K31" i="54"/>
  <c r="K31" i="52"/>
  <c r="K31" i="50"/>
  <c r="K31" i="48"/>
  <c r="K31" i="46"/>
  <c r="K31" i="44"/>
  <c r="K31" i="42"/>
  <c r="K31" i="40"/>
  <c r="K31" i="39"/>
  <c r="K31" i="45" l="1"/>
  <c r="K31" i="47"/>
  <c r="K31" i="43"/>
  <c r="K31" i="41"/>
  <c r="K31" i="51"/>
  <c r="K31" i="53"/>
  <c r="K31" i="49"/>
  <c r="C3" i="32"/>
  <c r="C4" i="32"/>
  <c r="A1" i="33" l="1"/>
  <c r="A2" i="32"/>
  <c r="A7" i="20" s="1"/>
  <c r="B30" i="32"/>
  <c r="B29" i="32"/>
  <c r="B28" i="32"/>
  <c r="B27" i="32"/>
  <c r="B26" i="32"/>
  <c r="B25" i="32"/>
  <c r="B24" i="32"/>
  <c r="B23" i="32"/>
  <c r="B22" i="32"/>
  <c r="B21" i="32"/>
  <c r="B20" i="32"/>
  <c r="B19" i="32"/>
  <c r="B18" i="32"/>
  <c r="B17" i="32"/>
  <c r="B16" i="32"/>
  <c r="B15" i="32"/>
  <c r="B14" i="32"/>
  <c r="B13" i="32"/>
  <c r="B12" i="32"/>
  <c r="B11" i="32"/>
  <c r="B10" i="32"/>
  <c r="B9" i="32"/>
  <c r="B8" i="32"/>
  <c r="E26" i="20"/>
  <c r="F26" i="20" s="1"/>
  <c r="E17" i="20"/>
  <c r="F17" i="20" s="1"/>
  <c r="E16" i="20"/>
  <c r="F16" i="20" s="1"/>
  <c r="E15" i="20"/>
  <c r="F15" i="20" s="1"/>
  <c r="E14" i="20"/>
  <c r="F14" i="20" s="1"/>
  <c r="E13" i="20"/>
  <c r="F13" i="20" s="1"/>
  <c r="E12" i="20"/>
  <c r="F12" i="20" s="1"/>
  <c r="E11" i="20"/>
  <c r="F11" i="20" s="1"/>
  <c r="E10" i="20"/>
  <c r="F10" i="20" s="1"/>
  <c r="E9" i="20"/>
  <c r="F9" i="20" s="1"/>
  <c r="E8" i="20"/>
  <c r="F8" i="20" s="1"/>
  <c r="B13" i="1"/>
  <c r="D13" i="1"/>
  <c r="D7" i="59" l="1"/>
  <c r="D7" i="20"/>
  <c r="A7" i="59"/>
  <c r="D27" i="20"/>
  <c r="E7" i="20"/>
  <c r="F7" i="20" s="1"/>
  <c r="D27" i="59" l="1"/>
  <c r="E7" i="59"/>
  <c r="E27" i="20"/>
  <c r="E27" i="59" l="1"/>
  <c r="F7" i="59"/>
  <c r="F27" i="59" s="1"/>
  <c r="C5" i="32"/>
  <c r="K14" i="32" s="1"/>
  <c r="K30" i="32" l="1"/>
  <c r="K8" i="32"/>
  <c r="K9" i="32"/>
  <c r="K10" i="32"/>
  <c r="K11" i="32"/>
  <c r="K12" i="32"/>
  <c r="K13" i="32"/>
  <c r="K15" i="32"/>
  <c r="K16" i="32"/>
  <c r="K17" i="32"/>
  <c r="K18" i="32"/>
  <c r="K19" i="32"/>
  <c r="K20" i="32"/>
  <c r="K21" i="32"/>
  <c r="K22" i="32"/>
  <c r="K23" i="32"/>
  <c r="K24" i="32"/>
  <c r="K25" i="32"/>
  <c r="K26" i="32"/>
  <c r="K27" i="32"/>
  <c r="K28" i="32"/>
  <c r="K29" i="32"/>
  <c r="K31" i="32" l="1"/>
  <c r="F27" i="20" l="1"/>
</calcChain>
</file>

<file path=xl/sharedStrings.xml><?xml version="1.0" encoding="utf-8"?>
<sst xmlns="http://schemas.openxmlformats.org/spreadsheetml/2006/main" count="3880" uniqueCount="60">
  <si>
    <t>企業名：</t>
    <rPh sb="0" eb="2">
      <t>キギョウ</t>
    </rPh>
    <rPh sb="2" eb="3">
      <t>メイ</t>
    </rPh>
    <phoneticPr fontId="2"/>
  </si>
  <si>
    <t>従事者の氏名</t>
    <rPh sb="0" eb="3">
      <t>ジュウジシャ</t>
    </rPh>
    <rPh sb="4" eb="6">
      <t>シメイ</t>
    </rPh>
    <phoneticPr fontId="2"/>
  </si>
  <si>
    <t>作業開始～作業終了</t>
    <rPh sb="0" eb="2">
      <t>サギョウ</t>
    </rPh>
    <rPh sb="2" eb="4">
      <t>カイシ</t>
    </rPh>
    <rPh sb="5" eb="7">
      <t>サギョウ</t>
    </rPh>
    <rPh sb="7" eb="9">
      <t>シュウリョウ</t>
    </rPh>
    <phoneticPr fontId="2"/>
  </si>
  <si>
    <t>備考</t>
    <rPh sb="0" eb="2">
      <t>ビコウ</t>
    </rPh>
    <phoneticPr fontId="2"/>
  </si>
  <si>
    <t>円</t>
    <rPh sb="0" eb="1">
      <t>エン</t>
    </rPh>
    <phoneticPr fontId="2"/>
  </si>
  <si>
    <t>　　年　　月　　日　～　　　年　　月　　日</t>
    <rPh sb="2" eb="3">
      <t>トシ</t>
    </rPh>
    <rPh sb="5" eb="6">
      <t>ツキ</t>
    </rPh>
    <rPh sb="8" eb="9">
      <t>ヒ</t>
    </rPh>
    <rPh sb="14" eb="15">
      <t>トシ</t>
    </rPh>
    <rPh sb="17" eb="18">
      <t>ツキ</t>
    </rPh>
    <rPh sb="20" eb="21">
      <t>ヒ</t>
    </rPh>
    <phoneticPr fontId="2"/>
  </si>
  <si>
    <t>合　　　計</t>
    <rPh sb="0" eb="1">
      <t>ゴウ</t>
    </rPh>
    <rPh sb="4" eb="5">
      <t>ケイ</t>
    </rPh>
    <phoneticPr fontId="2"/>
  </si>
  <si>
    <t>※直接人件費を助成対象経費に計上した社員の分はすべてご提出下さい</t>
    <rPh sb="1" eb="3">
      <t>チョクセツ</t>
    </rPh>
    <rPh sb="3" eb="6">
      <t>ジンケンヒ</t>
    </rPh>
    <rPh sb="7" eb="9">
      <t>ジョセイ</t>
    </rPh>
    <rPh sb="9" eb="11">
      <t>タイショウ</t>
    </rPh>
    <rPh sb="11" eb="13">
      <t>ケイヒ</t>
    </rPh>
    <rPh sb="14" eb="16">
      <t>ケイジョウ</t>
    </rPh>
    <rPh sb="18" eb="20">
      <t>シャイン</t>
    </rPh>
    <rPh sb="21" eb="22">
      <t>ブン</t>
    </rPh>
    <rPh sb="27" eb="29">
      <t>テイシュツ</t>
    </rPh>
    <rPh sb="29" eb="30">
      <t>クダ</t>
    </rPh>
    <phoneticPr fontId="2"/>
  </si>
  <si>
    <t>年　月</t>
    <rPh sb="0" eb="1">
      <t>ネン</t>
    </rPh>
    <rPh sb="2" eb="3">
      <t>ガツ</t>
    </rPh>
    <phoneticPr fontId="2"/>
  </si>
  <si>
    <r>
      <t>算定額</t>
    </r>
    <r>
      <rPr>
        <b/>
        <sz val="10"/>
        <color indexed="8"/>
        <rFont val="ＭＳ Ｐゴシック"/>
        <family val="3"/>
        <charset val="128"/>
      </rPr>
      <t xml:space="preserve">
(D)=(B)X(C)</t>
    </r>
    <rPh sb="0" eb="2">
      <t>サンテイ</t>
    </rPh>
    <rPh sb="2" eb="3">
      <t>ガク</t>
    </rPh>
    <phoneticPr fontId="2"/>
  </si>
  <si>
    <t>報酬月額（給与等）</t>
    <rPh sb="0" eb="2">
      <t>ホウシュウ</t>
    </rPh>
    <rPh sb="2" eb="4">
      <t>ゲツガク</t>
    </rPh>
    <rPh sb="5" eb="7">
      <t>キュウヨ</t>
    </rPh>
    <rPh sb="7" eb="8">
      <t>トウ</t>
    </rPh>
    <phoneticPr fontId="2"/>
  </si>
  <si>
    <t>円以上</t>
  </si>
  <si>
    <t>円未満</t>
  </si>
  <si>
    <t>～</t>
  </si>
  <si>
    <t>従事者氏名：</t>
    <rPh sb="0" eb="3">
      <t>ジュウジシャ</t>
    </rPh>
    <rPh sb="3" eb="5">
      <t>シメイ</t>
    </rPh>
    <phoneticPr fontId="2"/>
  </si>
  <si>
    <t>時間単価：</t>
    <phoneticPr fontId="2"/>
  </si>
  <si>
    <t>作業時間</t>
    <rPh sb="0" eb="2">
      <t>サギョウ</t>
    </rPh>
    <rPh sb="2" eb="4">
      <t>ジカン</t>
    </rPh>
    <phoneticPr fontId="2"/>
  </si>
  <si>
    <t>時間数</t>
    <rPh sb="0" eb="3">
      <t>ジカンスウ</t>
    </rPh>
    <phoneticPr fontId="2"/>
  </si>
  <si>
    <t>時間給の合計</t>
    <rPh sb="0" eb="3">
      <t>ジカンキュウ</t>
    </rPh>
    <rPh sb="4" eb="6">
      <t>ゴウケイ</t>
    </rPh>
    <phoneticPr fontId="2"/>
  </si>
  <si>
    <t>従事者印</t>
    <rPh sb="0" eb="3">
      <t>ジュウジシャ</t>
    </rPh>
    <rPh sb="3" eb="4">
      <t>イン</t>
    </rPh>
    <phoneticPr fontId="2"/>
  </si>
  <si>
    <t>：</t>
    <phoneticPr fontId="2"/>
  </si>
  <si>
    <t>～</t>
    <phoneticPr fontId="2"/>
  </si>
  <si>
    <t>時間</t>
    <phoneticPr fontId="2"/>
  </si>
  <si>
    <t>分</t>
    <rPh sb="0" eb="1">
      <t>フン</t>
    </rPh>
    <phoneticPr fontId="2"/>
  </si>
  <si>
    <t>時間</t>
    <rPh sb="0" eb="2">
      <t>ジカン</t>
    </rPh>
    <phoneticPr fontId="2"/>
  </si>
  <si>
    <t>　　　　　　　　　　　　作　業　日　報　兼　直　接　人　件　費　個　別　明　細　表</t>
    <rPh sb="12" eb="13">
      <t>サク</t>
    </rPh>
    <rPh sb="14" eb="15">
      <t>ギョウ</t>
    </rPh>
    <rPh sb="16" eb="17">
      <t>ヒ</t>
    </rPh>
    <rPh sb="18" eb="19">
      <t>ホウ</t>
    </rPh>
    <rPh sb="20" eb="21">
      <t>ケン</t>
    </rPh>
    <rPh sb="22" eb="23">
      <t>チョク</t>
    </rPh>
    <rPh sb="24" eb="25">
      <t>セツ</t>
    </rPh>
    <rPh sb="26" eb="27">
      <t>ジン</t>
    </rPh>
    <rPh sb="28" eb="29">
      <t>ケン</t>
    </rPh>
    <rPh sb="30" eb="31">
      <t>ヒ</t>
    </rPh>
    <rPh sb="32" eb="33">
      <t>コ</t>
    </rPh>
    <rPh sb="34" eb="35">
      <t>ベツ</t>
    </rPh>
    <rPh sb="36" eb="37">
      <t>メイ</t>
    </rPh>
    <rPh sb="38" eb="39">
      <t>ホソ</t>
    </rPh>
    <rPh sb="40" eb="41">
      <t>ヒョウ</t>
    </rPh>
    <phoneticPr fontId="2"/>
  </si>
  <si>
    <t>従業員別人件費総括表</t>
    <rPh sb="0" eb="3">
      <t>ジュウギョウイン</t>
    </rPh>
    <rPh sb="3" eb="4">
      <t>ベツ</t>
    </rPh>
    <rPh sb="4" eb="7">
      <t>ジンケンヒ</t>
    </rPh>
    <rPh sb="7" eb="10">
      <t>ソウカツヒョウ</t>
    </rPh>
    <phoneticPr fontId="2"/>
  </si>
  <si>
    <t>月合計</t>
    <rPh sb="0" eb="1">
      <t>ツキ</t>
    </rPh>
    <rPh sb="1" eb="3">
      <t>ゴウケイ</t>
    </rPh>
    <phoneticPr fontId="2"/>
  </si>
  <si>
    <t>作業内容
（作業内容を時系列で具体的に箇条書きに記載してください）</t>
    <rPh sb="0" eb="2">
      <t>サギョウ</t>
    </rPh>
    <rPh sb="2" eb="4">
      <t>ナイヨウ</t>
    </rPh>
    <phoneticPr fontId="2"/>
  </si>
  <si>
    <r>
      <t>※提出の際には責任者印が押印された</t>
    </r>
    <r>
      <rPr>
        <b/>
        <u/>
        <sz val="8"/>
        <rFont val="ＭＳ Ｐゴシック"/>
        <family val="3"/>
        <charset val="128"/>
      </rPr>
      <t>この</t>
    </r>
    <r>
      <rPr>
        <b/>
        <sz val="8"/>
        <rFont val="ＭＳ Ｐゴシック"/>
        <family val="3"/>
        <charset val="128"/>
      </rPr>
      <t>原本</t>
    </r>
    <r>
      <rPr>
        <sz val="8"/>
        <rFont val="ＭＳ Ｐゴシック"/>
        <family val="3"/>
        <charset val="128"/>
      </rPr>
      <t>を提出していただきます。</t>
    </r>
    <rPh sb="1" eb="3">
      <t>テイシュツ</t>
    </rPh>
    <rPh sb="4" eb="5">
      <t>サイ</t>
    </rPh>
    <rPh sb="7" eb="10">
      <t>セキニンシャ</t>
    </rPh>
    <rPh sb="10" eb="11">
      <t>イン</t>
    </rPh>
    <rPh sb="12" eb="14">
      <t>オウイン</t>
    </rPh>
    <rPh sb="19" eb="21">
      <t>ゲンポン</t>
    </rPh>
    <rPh sb="22" eb="24">
      <t>テイシュツ</t>
    </rPh>
    <phoneticPr fontId="2"/>
  </si>
  <si>
    <t>企　業　名：</t>
    <rPh sb="0" eb="1">
      <t>キ</t>
    </rPh>
    <rPh sb="2" eb="3">
      <t>ギョウ</t>
    </rPh>
    <rPh sb="4" eb="5">
      <t>メイ</t>
    </rPh>
    <phoneticPr fontId="2"/>
  </si>
  <si>
    <t>日付（曜日）</t>
    <rPh sb="0" eb="2">
      <t>ヒヅケ</t>
    </rPh>
    <phoneticPr fontId="2"/>
  </si>
  <si>
    <t>：</t>
  </si>
  <si>
    <t>時間</t>
    <rPh sb="0" eb="2">
      <t>ジカン</t>
    </rPh>
    <phoneticPr fontId="2"/>
  </si>
  <si>
    <t>分</t>
    <rPh sb="0" eb="1">
      <t>フン</t>
    </rPh>
    <phoneticPr fontId="2"/>
  </si>
  <si>
    <t>報告期間：</t>
    <rPh sb="0" eb="2">
      <t>ホウコク</t>
    </rPh>
    <rPh sb="2" eb="4">
      <t>キカン</t>
    </rPh>
    <phoneticPr fontId="2"/>
  </si>
  <si>
    <t>年　  月 ～ 　　年　　月まで</t>
    <phoneticPr fontId="2"/>
  </si>
  <si>
    <t>直　接　人　件　費　総　括　表　（　第　　期　遂行状況報告　）</t>
    <rPh sb="0" eb="1">
      <t>チョク</t>
    </rPh>
    <rPh sb="2" eb="3">
      <t>セツ</t>
    </rPh>
    <rPh sb="4" eb="5">
      <t>ジン</t>
    </rPh>
    <rPh sb="6" eb="7">
      <t>ケン</t>
    </rPh>
    <rPh sb="8" eb="9">
      <t>ヒ</t>
    </rPh>
    <rPh sb="10" eb="11">
      <t>フサ</t>
    </rPh>
    <rPh sb="12" eb="13">
      <t>クク</t>
    </rPh>
    <rPh sb="14" eb="15">
      <t>ヒョウ</t>
    </rPh>
    <rPh sb="18" eb="19">
      <t>ダイ</t>
    </rPh>
    <rPh sb="21" eb="22">
      <t>キ</t>
    </rPh>
    <rPh sb="23" eb="25">
      <t>スイコウ</t>
    </rPh>
    <rPh sb="25" eb="27">
      <t>ジョウキョウ</t>
    </rPh>
    <rPh sb="27" eb="29">
      <t>ホウコク</t>
    </rPh>
    <phoneticPr fontId="2"/>
  </si>
  <si>
    <t>人件費単価（時給）</t>
    <phoneticPr fontId="2"/>
  </si>
  <si>
    <t>円</t>
    <phoneticPr fontId="2"/>
  </si>
  <si>
    <t>～</t>
    <phoneticPr fontId="2"/>
  </si>
  <si>
    <t>合計</t>
    <rPh sb="0" eb="2">
      <t>ゴウケイ</t>
    </rPh>
    <phoneticPr fontId="2"/>
  </si>
  <si>
    <t>助成対象経費（円）
(A)を上限とする</t>
    <rPh sb="0" eb="2">
      <t>ジョセイ</t>
    </rPh>
    <rPh sb="2" eb="4">
      <t>タイショウ</t>
    </rPh>
    <rPh sb="4" eb="6">
      <t>ケイヒ</t>
    </rPh>
    <rPh sb="14" eb="16">
      <t>ジョウゲン</t>
    </rPh>
    <phoneticPr fontId="2"/>
  </si>
  <si>
    <t>人件費単価
（円、B）</t>
    <rPh sb="0" eb="3">
      <t>ジンケンヒ</t>
    </rPh>
    <rPh sb="3" eb="5">
      <t>タンカ</t>
    </rPh>
    <rPh sb="7" eb="8">
      <t>エン</t>
    </rPh>
    <phoneticPr fontId="2"/>
  </si>
  <si>
    <t>総支給額
（円、A）</t>
    <rPh sb="0" eb="1">
      <t>ソウ</t>
    </rPh>
    <rPh sb="1" eb="3">
      <t>シキュウ</t>
    </rPh>
    <rPh sb="3" eb="4">
      <t>ガク</t>
    </rPh>
    <phoneticPr fontId="2"/>
  </si>
  <si>
    <t xml:space="preserve">従事時間
(時間、C） </t>
    <rPh sb="0" eb="2">
      <t>ジュウジ</t>
    </rPh>
    <rPh sb="2" eb="4">
      <t>ジカン</t>
    </rPh>
    <rPh sb="6" eb="8">
      <t>ジカン</t>
    </rPh>
    <phoneticPr fontId="2"/>
  </si>
  <si>
    <t>氏　名</t>
    <rPh sb="0" eb="1">
      <t>シ</t>
    </rPh>
    <rPh sb="2" eb="3">
      <t>メイ</t>
    </rPh>
    <phoneticPr fontId="2"/>
  </si>
  <si>
    <t>本様式の使用にあたっては、以下の手順で進めてください。</t>
    <rPh sb="0" eb="1">
      <t>ホン</t>
    </rPh>
    <rPh sb="1" eb="3">
      <t>ヨウシキ</t>
    </rPh>
    <rPh sb="4" eb="6">
      <t>シヨウ</t>
    </rPh>
    <rPh sb="13" eb="15">
      <t>イカ</t>
    </rPh>
    <rPh sb="16" eb="18">
      <t>テジュン</t>
    </rPh>
    <rPh sb="19" eb="20">
      <t>スス</t>
    </rPh>
    <phoneticPr fontId="2"/>
  </si>
  <si>
    <r>
      <rPr>
        <b/>
        <sz val="10"/>
        <color rgb="FF000000"/>
        <rFont val="ＭＳ Ｐゴシック"/>
        <family val="3"/>
        <charset val="128"/>
      </rPr>
      <t>①</t>
    </r>
    <r>
      <rPr>
        <sz val="10"/>
        <color rgb="FF000000"/>
        <rFont val="ＭＳ Ｐゴシック"/>
        <family val="3"/>
        <charset val="128"/>
      </rPr>
      <t>人件費を計上する従事者の人数分、</t>
    </r>
    <r>
      <rPr>
        <b/>
        <sz val="10"/>
        <color rgb="FF000000"/>
        <rFont val="ＭＳ Ｐゴシック"/>
        <family val="3"/>
        <charset val="128"/>
      </rPr>
      <t>本ファイルを複製</t>
    </r>
    <r>
      <rPr>
        <sz val="10"/>
        <color rgb="FF000000"/>
        <rFont val="ＭＳ Ｐゴシック"/>
        <family val="3"/>
        <charset val="128"/>
      </rPr>
      <t xml:space="preserve">してください。
</t>
    </r>
    <r>
      <rPr>
        <b/>
        <sz val="10"/>
        <color rgb="FF000000"/>
        <rFont val="ＭＳ Ｐゴシック"/>
        <family val="3"/>
        <charset val="128"/>
      </rPr>
      <t>②</t>
    </r>
    <r>
      <rPr>
        <b/>
        <sz val="10"/>
        <color theme="9"/>
        <rFont val="ＭＳ Ｐゴシック"/>
        <family val="3"/>
        <charset val="128"/>
      </rPr>
      <t>人件費総括表</t>
    </r>
    <r>
      <rPr>
        <sz val="10"/>
        <color rgb="FF000000"/>
        <rFont val="ＭＳ Ｐゴシック"/>
        <family val="3"/>
        <charset val="128"/>
      </rPr>
      <t>（オレンジ色のシート）の企業名欄に</t>
    </r>
    <r>
      <rPr>
        <b/>
        <sz val="10"/>
        <color rgb="FF000000"/>
        <rFont val="ＭＳ Ｐゴシック"/>
        <family val="3"/>
        <charset val="128"/>
      </rPr>
      <t>企業名を入力</t>
    </r>
    <r>
      <rPr>
        <sz val="10"/>
        <color rgb="FF000000"/>
        <rFont val="ＭＳ Ｐゴシック"/>
        <family val="3"/>
        <charset val="128"/>
      </rPr>
      <t xml:space="preserve">してください。
</t>
    </r>
    <r>
      <rPr>
        <b/>
        <sz val="10"/>
        <color rgb="FF000000"/>
        <rFont val="ＭＳ Ｐゴシック"/>
        <family val="3"/>
        <charset val="128"/>
      </rPr>
      <t>③</t>
    </r>
    <r>
      <rPr>
        <b/>
        <sz val="10"/>
        <color rgb="FF0070C0"/>
        <rFont val="ＭＳ Ｐゴシック"/>
        <family val="3"/>
        <charset val="128"/>
      </rPr>
      <t>従業員別人件費総括表</t>
    </r>
    <r>
      <rPr>
        <sz val="10"/>
        <color rgb="FF000000"/>
        <rFont val="ＭＳ Ｐゴシック"/>
        <family val="3"/>
        <charset val="128"/>
      </rPr>
      <t>（青色のシート）の氏名欄に</t>
    </r>
    <r>
      <rPr>
        <b/>
        <sz val="10"/>
        <color rgb="FF000000"/>
        <rFont val="ＭＳ Ｐゴシック"/>
        <family val="3"/>
        <charset val="128"/>
      </rPr>
      <t>従事者の氏名を入力</t>
    </r>
    <r>
      <rPr>
        <sz val="10"/>
        <color rgb="FF000000"/>
        <rFont val="ＭＳ Ｐゴシック"/>
        <family val="3"/>
        <charset val="128"/>
      </rPr>
      <t xml:space="preserve">してください。
</t>
    </r>
    <r>
      <rPr>
        <b/>
        <sz val="10"/>
        <color rgb="FF000000"/>
        <rFont val="ＭＳ Ｐゴシック"/>
        <family val="3"/>
        <charset val="128"/>
      </rPr>
      <t>④</t>
    </r>
    <r>
      <rPr>
        <b/>
        <sz val="10"/>
        <color rgb="FF00B050"/>
        <rFont val="ＭＳ Ｐゴシック"/>
        <family val="3"/>
        <charset val="128"/>
      </rPr>
      <t>作業日報兼直接人件費個別明細表</t>
    </r>
    <r>
      <rPr>
        <sz val="10"/>
        <color rgb="FF000000"/>
        <rFont val="ＭＳ Ｐゴシック"/>
        <family val="3"/>
        <charset val="128"/>
      </rPr>
      <t>（緑色のシート）の</t>
    </r>
    <r>
      <rPr>
        <b/>
        <sz val="10"/>
        <color rgb="FF000000"/>
        <rFont val="ＭＳ Ｐゴシック"/>
        <family val="3"/>
        <charset val="128"/>
      </rPr>
      <t>シート名を該当する年月に修正</t>
    </r>
    <r>
      <rPr>
        <sz val="10"/>
        <color rgb="FF000000"/>
        <rFont val="ＭＳ Ｐゴシック"/>
        <family val="3"/>
        <charset val="128"/>
      </rPr>
      <t>し、各自の日々の</t>
    </r>
    <r>
      <rPr>
        <b/>
        <sz val="10"/>
        <color rgb="FF000000"/>
        <rFont val="ＭＳ Ｐゴシック"/>
        <family val="3"/>
        <charset val="128"/>
      </rPr>
      <t>従事時間を入力</t>
    </r>
    <r>
      <rPr>
        <sz val="10"/>
        <color rgb="FF000000"/>
        <rFont val="ＭＳ Ｐゴシック"/>
        <family val="3"/>
        <charset val="128"/>
      </rPr>
      <t>してください。
　</t>
    </r>
    <r>
      <rPr>
        <b/>
        <sz val="10"/>
        <color rgb="FF000000"/>
        <rFont val="ＭＳ Ｐゴシック"/>
        <family val="3"/>
        <charset val="128"/>
      </rPr>
      <t>※</t>
    </r>
    <r>
      <rPr>
        <sz val="10"/>
        <color rgb="FF000000"/>
        <rFont val="ＭＳ Ｐゴシック"/>
        <family val="3"/>
        <charset val="128"/>
      </rPr>
      <t xml:space="preserve"> </t>
    </r>
    <r>
      <rPr>
        <b/>
        <sz val="10"/>
        <color rgb="FF00B050"/>
        <rFont val="ＭＳ Ｐゴシック"/>
        <family val="3"/>
        <charset val="128"/>
      </rPr>
      <t>個別明細表</t>
    </r>
    <r>
      <rPr>
        <sz val="10"/>
        <color rgb="FF000000"/>
        <rFont val="ＭＳ Ｐゴシック"/>
        <family val="3"/>
        <charset val="128"/>
      </rPr>
      <t>は、会社の給与計算の期間に対応させてください。</t>
    </r>
    <r>
      <rPr>
        <sz val="10"/>
        <color rgb="FF000000"/>
        <rFont val="ＭＳ Ｐゴシック"/>
        <family val="3"/>
        <charset val="128"/>
      </rPr>
      <t xml:space="preserve">
</t>
    </r>
    <r>
      <rPr>
        <b/>
        <sz val="10"/>
        <color rgb="FF000000"/>
        <rFont val="ＭＳ Ｐゴシック"/>
        <family val="3"/>
        <charset val="128"/>
      </rPr>
      <t>⑤</t>
    </r>
    <r>
      <rPr>
        <b/>
        <sz val="10"/>
        <color theme="9"/>
        <rFont val="ＭＳ Ｐゴシック"/>
        <family val="3"/>
        <charset val="128"/>
      </rPr>
      <t>総括表</t>
    </r>
    <r>
      <rPr>
        <sz val="10"/>
        <color rgb="FF000000"/>
        <rFont val="ＭＳ Ｐゴシック"/>
        <family val="3"/>
        <charset val="128"/>
      </rPr>
      <t>に当該期間全体の情報を入力してください。
　</t>
    </r>
    <r>
      <rPr>
        <b/>
        <sz val="10"/>
        <color rgb="FF000000"/>
        <rFont val="ＭＳ Ｐゴシック"/>
        <family val="3"/>
        <charset val="128"/>
      </rPr>
      <t>※</t>
    </r>
    <r>
      <rPr>
        <sz val="10"/>
        <color rgb="FF000000"/>
        <rFont val="ＭＳ Ｐゴシック"/>
        <family val="3"/>
        <charset val="128"/>
      </rPr>
      <t xml:space="preserve"> 複製をした場合には、いずれか1つのファイルに全従事者の情報を入力してください。</t>
    </r>
    <rPh sb="1" eb="4">
      <t>ジンケンヒ</t>
    </rPh>
    <rPh sb="5" eb="7">
      <t>ケイジョウ</t>
    </rPh>
    <rPh sb="9" eb="12">
      <t>ジュウジシャ</t>
    </rPh>
    <rPh sb="13" eb="15">
      <t>ニンズウ</t>
    </rPh>
    <rPh sb="17" eb="18">
      <t>ホン</t>
    </rPh>
    <rPh sb="23" eb="25">
      <t>フクセイ</t>
    </rPh>
    <rPh sb="35" eb="38">
      <t>ジンケンヒ</t>
    </rPh>
    <rPh sb="53" eb="55">
      <t>キギョウ</t>
    </rPh>
    <rPh sb="55" eb="56">
      <t>メイ</t>
    </rPh>
    <rPh sb="56" eb="57">
      <t>ラン</t>
    </rPh>
    <rPh sb="58" eb="60">
      <t>キギョウ</t>
    </rPh>
    <rPh sb="60" eb="61">
      <t>メイ</t>
    </rPh>
    <rPh sb="85" eb="87">
      <t>アオイロ</t>
    </rPh>
    <rPh sb="93" eb="95">
      <t>シメイ</t>
    </rPh>
    <rPh sb="95" eb="96">
      <t>ラン</t>
    </rPh>
    <rPh sb="97" eb="100">
      <t>ジュウジシャ</t>
    </rPh>
    <rPh sb="101" eb="103">
      <t>シメイ</t>
    </rPh>
    <rPh sb="104" eb="106">
      <t>ニュウリョク</t>
    </rPh>
    <rPh sb="143" eb="144">
      <t>メイ</t>
    </rPh>
    <rPh sb="145" eb="147">
      <t>ガイトウ</t>
    </rPh>
    <rPh sb="149" eb="151">
      <t>ネンゲツ</t>
    </rPh>
    <rPh sb="152" eb="154">
      <t>シュウセイ</t>
    </rPh>
    <rPh sb="180" eb="182">
      <t>コベツ</t>
    </rPh>
    <rPh sb="182" eb="185">
      <t>メイサイヒョウ</t>
    </rPh>
    <rPh sb="187" eb="189">
      <t>カイシャ</t>
    </rPh>
    <rPh sb="190" eb="192">
      <t>キュウヨ</t>
    </rPh>
    <rPh sb="192" eb="194">
      <t>ケイサン</t>
    </rPh>
    <rPh sb="195" eb="197">
      <t>キカン</t>
    </rPh>
    <rPh sb="198" eb="200">
      <t>タイオウ</t>
    </rPh>
    <rPh sb="238" eb="240">
      <t>フクセイ</t>
    </rPh>
    <rPh sb="243" eb="245">
      <t>バアイ</t>
    </rPh>
    <rPh sb="260" eb="261">
      <t>ゼン</t>
    </rPh>
    <rPh sb="261" eb="264">
      <t>ジュウジシャ</t>
    </rPh>
    <rPh sb="265" eb="267">
      <t>ジョウホウ</t>
    </rPh>
    <rPh sb="268" eb="270">
      <t>ニュウリョク</t>
    </rPh>
    <phoneticPr fontId="2"/>
  </si>
  <si>
    <t>休憩時間</t>
    <rPh sb="0" eb="2">
      <t>キュウケイ</t>
    </rPh>
    <rPh sb="2" eb="4">
      <t>ジカン</t>
    </rPh>
    <phoneticPr fontId="2"/>
  </si>
  <si>
    <t>2020年１月支払分</t>
    <rPh sb="4" eb="5">
      <t>ネン</t>
    </rPh>
    <rPh sb="6" eb="7">
      <t>ガツ</t>
    </rPh>
    <rPh sb="7" eb="9">
      <t>シハラ</t>
    </rPh>
    <rPh sb="9" eb="10">
      <t>ブン</t>
    </rPh>
    <phoneticPr fontId="2"/>
  </si>
  <si>
    <t>システム全体の構成：要求項目を再設計</t>
    <rPh sb="4" eb="6">
      <t>ゼンタイ</t>
    </rPh>
    <rPh sb="7" eb="9">
      <t>コウセイ</t>
    </rPh>
    <rPh sb="10" eb="12">
      <t>ヨウキュウ</t>
    </rPh>
    <rPh sb="12" eb="14">
      <t>コウモク</t>
    </rPh>
    <rPh sb="15" eb="18">
      <t>サイセッケイ</t>
    </rPh>
    <phoneticPr fontId="2"/>
  </si>
  <si>
    <t>助成対象経費</t>
    <rPh sb="0" eb="2">
      <t>ジョセイ</t>
    </rPh>
    <rPh sb="2" eb="4">
      <t>タイショウ</t>
    </rPh>
    <rPh sb="4" eb="6">
      <t>ケイヒ</t>
    </rPh>
    <phoneticPr fontId="2"/>
  </si>
  <si>
    <t>様式第８号（別紙2-2）</t>
    <phoneticPr fontId="2"/>
  </si>
  <si>
    <t>様式第８号（別紙2-1）</t>
    <rPh sb="0" eb="2">
      <t>ヨウシキ</t>
    </rPh>
    <rPh sb="4" eb="5">
      <t>ゴウ</t>
    </rPh>
    <rPh sb="6" eb="8">
      <t>ベッシ</t>
    </rPh>
    <phoneticPr fontId="2"/>
  </si>
  <si>
    <t>様式第８号（別紙2-3）</t>
    <rPh sb="0" eb="2">
      <t>ヨウシキ</t>
    </rPh>
    <rPh sb="2" eb="3">
      <t>ダイ</t>
    </rPh>
    <rPh sb="4" eb="5">
      <t>ゴウ</t>
    </rPh>
    <rPh sb="6" eb="8">
      <t>ベッシ</t>
    </rPh>
    <phoneticPr fontId="2"/>
  </si>
  <si>
    <t>（注）従業員別人件費総括表から氏名別ごとに記入してください。</t>
  </si>
  <si>
    <t>延時間数（Ｃ）</t>
    <rPh sb="0" eb="1">
      <t>ノ</t>
    </rPh>
    <rPh sb="1" eb="3">
      <t>ジカン</t>
    </rPh>
    <rPh sb="3" eb="4">
      <t>スウ</t>
    </rPh>
    <phoneticPr fontId="2"/>
  </si>
  <si>
    <t>時間単価（Ｂ）</t>
    <rPh sb="0" eb="2">
      <t>ジカン</t>
    </rPh>
    <rPh sb="2" eb="4">
      <t>タンカ</t>
    </rPh>
    <phoneticPr fontId="2"/>
  </si>
  <si>
    <t>時間給の合計
（Ｄ）=（Ｂ）×（Ｃ）</t>
    <rPh sb="0" eb="2">
      <t>ジカン</t>
    </rPh>
    <rPh sb="2" eb="3">
      <t>キュウ</t>
    </rPh>
    <rPh sb="4" eb="6">
      <t>ゴウケイ</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</si>
</sst>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0_ "/>
    <numFmt numFmtId="177" formatCode="#,##0.0_ "/>
    <numFmt numFmtId="178" formatCode="#,##0_ ;[Red]\-#,##0\ "/>
    <numFmt numFmtId="179" formatCode="h&quot;時間&quot;mm&quot;分&quot;;@"/>
    <numFmt numFmtId="180" formatCode="0.0_ "/>
    <numFmt numFmtId="181" formatCode="[$-F400]h:mm:ss\ AM/PM"/>
  </numFmts>
  <fonts count="23" x14ac:knownFonts="1">
    <font>
      <sz val="11"/>
      <name val="ＭＳ Ｐゴシック"/>
      <family val="3"/>
      <charset val="128"/>
    </font>
    <font>
      <sz val="11"/>
      <name val="ＭＳ Ｐゴシック"/>
      <family val="3"/>
      <charset val="128"/>
    </font>
    <font>
      <sz val="6"/>
      <name val="ＭＳ Ｐゴシック"/>
      <family val="3"/>
      <charset val="128"/>
    </font>
    <font>
      <sz val="16"/>
      <name val="ＭＳ Ｐゴシック"/>
      <family val="3"/>
      <charset val="128"/>
    </font>
    <font>
      <u/>
      <sz val="11"/>
      <name val="ＭＳ Ｐゴシック"/>
      <family val="3"/>
      <charset val="128"/>
    </font>
    <font>
      <sz val="11"/>
      <color indexed="8"/>
      <name val="ＭＳ Ｐゴシック"/>
      <family val="3"/>
      <charset val="128"/>
    </font>
    <font>
      <b/>
      <sz val="16"/>
      <color indexed="8"/>
      <name val="ＭＳ Ｐゴシック"/>
      <family val="3"/>
      <charset val="128"/>
    </font>
    <font>
      <sz val="10"/>
      <color indexed="8"/>
      <name val="ＭＳ Ｐゴシック"/>
      <family val="3"/>
      <charset val="128"/>
    </font>
    <font>
      <b/>
      <sz val="10"/>
      <color indexed="8"/>
      <name val="ＭＳ Ｐゴシック"/>
      <family val="3"/>
      <charset val="128"/>
    </font>
    <font>
      <sz val="12"/>
      <color indexed="8"/>
      <name val="ＭＳ Ｐゴシック"/>
      <family val="3"/>
      <charset val="128"/>
    </font>
    <font>
      <sz val="8"/>
      <name val="ＭＳ Ｐゴシック"/>
      <family val="3"/>
      <charset val="128"/>
    </font>
    <font>
      <b/>
      <sz val="8"/>
      <name val="ＭＳ Ｐゴシック"/>
      <family val="3"/>
      <charset val="128"/>
    </font>
    <font>
      <b/>
      <u/>
      <sz val="8"/>
      <name val="ＭＳ Ｐゴシック"/>
      <family val="3"/>
      <charset val="128"/>
    </font>
    <font>
      <sz val="10"/>
      <name val="ＭＳ Ｐゴシック"/>
      <family val="3"/>
      <charset val="128"/>
    </font>
    <font>
      <b/>
      <sz val="10"/>
      <color rgb="FF000000"/>
      <name val="ＭＳ Ｐゴシック"/>
      <family val="3"/>
      <charset val="128"/>
    </font>
    <font>
      <sz val="10"/>
      <color rgb="FF000000"/>
      <name val="ＭＳ Ｐゴシック"/>
      <family val="3"/>
      <charset val="128"/>
    </font>
    <font>
      <b/>
      <sz val="12"/>
      <color theme="0"/>
      <name val="ＭＳ Ｐゴシック"/>
      <family val="3"/>
      <charset val="128"/>
    </font>
    <font>
      <b/>
      <sz val="10"/>
      <color rgb="FF00B050"/>
      <name val="ＭＳ Ｐゴシック"/>
      <family val="3"/>
      <charset val="128"/>
    </font>
    <font>
      <b/>
      <sz val="10"/>
      <color rgb="FF0070C0"/>
      <name val="ＭＳ Ｐゴシック"/>
      <family val="3"/>
      <charset val="128"/>
    </font>
    <font>
      <b/>
      <sz val="10"/>
      <color theme="9"/>
      <name val="ＭＳ Ｐゴシック"/>
      <family val="3"/>
      <charset val="128"/>
    </font>
    <font>
      <sz val="10"/>
      <color indexed="8"/>
      <name val="ＭＳ Ｐ明朝"/>
      <family val="1"/>
      <charset val="128"/>
    </font>
    <font>
      <sz val="16"/>
      <color indexed="8"/>
      <name val="HG丸ｺﾞｼｯｸM-PRO"/>
      <family val="3"/>
      <charset val="128"/>
    </font>
    <font>
      <sz val="10"/>
      <color rgb="FFFF0000"/>
      <name val="ＭＳ Ｐ明朝"/>
      <family val="1"/>
      <charset val="128"/>
    </font>
  </fonts>
  <fills count="6">
    <fill>
      <patternFill patternType="none"/>
    </fill>
    <fill>
      <patternFill patternType="gray125"/>
    </fill>
    <fill>
      <patternFill patternType="solid">
        <fgColor theme="0" tint="-0.14999847407452621"/>
        <bgColor indexed="64"/>
      </patternFill>
    </fill>
    <fill>
      <patternFill patternType="solid">
        <fgColor theme="1" tint="0.499984740745262"/>
        <bgColor indexed="64"/>
      </patternFill>
    </fill>
    <fill>
      <patternFill patternType="solid">
        <fgColor theme="0" tint="-4.9989318521683403E-2"/>
        <bgColor indexed="64"/>
      </patternFill>
    </fill>
    <fill>
      <patternFill patternType="solid">
        <fgColor theme="8" tint="0.79998168889431442"/>
        <bgColor indexed="64"/>
      </patternFill>
    </fill>
  </fills>
  <borders count="57">
    <border>
      <left/>
      <right/>
      <top/>
      <bottom/>
      <diagonal/>
    </border>
    <border>
      <left/>
      <right/>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top style="thin">
        <color indexed="64"/>
      </top>
      <bottom/>
      <diagonal/>
    </border>
    <border>
      <left style="medium">
        <color indexed="64"/>
      </left>
      <right/>
      <top style="medium">
        <color indexed="64"/>
      </top>
      <bottom style="medium">
        <color indexed="64"/>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medium">
        <color indexed="64"/>
      </top>
      <bottom/>
      <diagonal/>
    </border>
    <border>
      <left/>
      <right/>
      <top style="medium">
        <color indexed="64"/>
      </top>
      <bottom/>
      <diagonal/>
    </border>
    <border>
      <left style="thin">
        <color indexed="64"/>
      </left>
      <right style="thin">
        <color indexed="64"/>
      </right>
      <top style="medium">
        <color indexed="64"/>
      </top>
      <bottom/>
      <diagonal/>
    </border>
    <border>
      <left style="medium">
        <color indexed="64"/>
      </left>
      <right/>
      <top/>
      <bottom style="medium">
        <color indexed="64"/>
      </bottom>
      <diagonal/>
    </border>
    <border>
      <left style="thin">
        <color indexed="64"/>
      </left>
      <right/>
      <top style="medium">
        <color indexed="64"/>
      </top>
      <bottom/>
      <diagonal/>
    </border>
    <border>
      <left/>
      <right style="thin">
        <color indexed="64"/>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thin">
        <color indexed="64"/>
      </right>
      <top style="medium">
        <color indexed="64"/>
      </top>
      <bottom style="medium">
        <color indexed="64"/>
      </bottom>
      <diagonal/>
    </border>
    <border>
      <left style="medium">
        <color indexed="64"/>
      </left>
      <right/>
      <top style="thin">
        <color indexed="64"/>
      </top>
      <bottom style="thin">
        <color indexed="64"/>
      </bottom>
      <diagonal/>
    </border>
    <border diagonalUp="1">
      <left style="thin">
        <color indexed="64"/>
      </left>
      <right/>
      <top/>
      <bottom style="medium">
        <color indexed="64"/>
      </bottom>
      <diagonal style="thin">
        <color indexed="64"/>
      </diagonal>
    </border>
    <border diagonalUp="1">
      <left/>
      <right/>
      <top/>
      <bottom style="medium">
        <color indexed="64"/>
      </bottom>
      <diagonal style="thin">
        <color indexed="64"/>
      </diagonal>
    </border>
    <border diagonalUp="1">
      <left/>
      <right style="thin">
        <color indexed="64"/>
      </right>
      <top/>
      <bottom style="medium">
        <color indexed="64"/>
      </bottom>
      <diagonal style="thin">
        <color indexed="64"/>
      </diagonal>
    </border>
    <border>
      <left style="thin">
        <color indexed="64"/>
      </left>
      <right/>
      <top/>
      <bottom style="medium">
        <color indexed="64"/>
      </bottom>
      <diagonal/>
    </border>
    <border>
      <left/>
      <right style="thin">
        <color indexed="64"/>
      </right>
      <top/>
      <bottom style="medium">
        <color indexed="64"/>
      </bottom>
      <diagonal/>
    </border>
    <border diagonalUp="1">
      <left/>
      <right style="medium">
        <color indexed="64"/>
      </right>
      <top/>
      <bottom style="medium">
        <color indexed="64"/>
      </bottom>
      <diagonal style="thin">
        <color indexed="64"/>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dotted">
        <color indexed="64"/>
      </left>
      <right style="dotted">
        <color indexed="64"/>
      </right>
      <top style="thin">
        <color indexed="64"/>
      </top>
      <bottom style="thin">
        <color indexed="64"/>
      </bottom>
      <diagonal/>
    </border>
    <border diagonalUp="1">
      <left style="thin">
        <color indexed="64"/>
      </left>
      <right/>
      <top style="thin">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
      <left style="medium">
        <color rgb="FFFF0000"/>
      </left>
      <right style="medium">
        <color rgb="FFFF0000"/>
      </right>
      <top style="medium">
        <color rgb="FFFF0000"/>
      </top>
      <bottom style="medium">
        <color rgb="FFFF0000"/>
      </bottom>
      <diagonal/>
    </border>
    <border>
      <left style="medium">
        <color indexed="64"/>
      </left>
      <right/>
      <top/>
      <bottom style="thin">
        <color indexed="64"/>
      </bottom>
      <diagonal/>
    </border>
    <border>
      <left style="dotted">
        <color indexed="64"/>
      </left>
      <right style="dotted">
        <color indexed="64"/>
      </right>
      <top/>
      <bottom style="thin">
        <color indexed="64"/>
      </bottom>
      <diagonal/>
    </border>
    <border>
      <left style="dotted">
        <color indexed="64"/>
      </left>
      <right style="dotted">
        <color indexed="64"/>
      </right>
      <top style="thin">
        <color indexed="64"/>
      </top>
      <bottom/>
      <diagonal/>
    </border>
    <border>
      <left style="thin">
        <color indexed="64"/>
      </left>
      <right style="thin">
        <color indexed="64"/>
      </right>
      <top style="medium">
        <color indexed="64"/>
      </top>
      <bottom style="medium">
        <color indexed="64"/>
      </bottom>
      <diagonal/>
    </border>
    <border>
      <left style="medium">
        <color rgb="FF0070C0"/>
      </left>
      <right style="medium">
        <color rgb="FF0070C0"/>
      </right>
      <top style="medium">
        <color rgb="FF0070C0"/>
      </top>
      <bottom style="medium">
        <color rgb="FF0070C0"/>
      </bottom>
      <diagonal/>
    </border>
    <border>
      <left style="medium">
        <color rgb="FF0070C0"/>
      </left>
      <right/>
      <top style="medium">
        <color rgb="FF0070C0"/>
      </top>
      <bottom style="medium">
        <color rgb="FF0070C0"/>
      </bottom>
      <diagonal/>
    </border>
    <border>
      <left/>
      <right/>
      <top style="medium">
        <color rgb="FF0070C0"/>
      </top>
      <bottom style="medium">
        <color rgb="FF0070C0"/>
      </bottom>
      <diagonal/>
    </border>
    <border>
      <left/>
      <right style="medium">
        <color rgb="FF0070C0"/>
      </right>
      <top style="medium">
        <color rgb="FF0070C0"/>
      </top>
      <bottom style="medium">
        <color rgb="FF0070C0"/>
      </bottom>
      <diagonal/>
    </border>
    <border>
      <left style="thin">
        <color indexed="64"/>
      </left>
      <right/>
      <top style="medium">
        <color indexed="64"/>
      </top>
      <bottom style="medium">
        <color indexed="64"/>
      </bottom>
      <diagonal/>
    </border>
    <border>
      <left/>
      <right style="medium">
        <color indexed="64"/>
      </right>
      <top style="medium">
        <color indexed="64"/>
      </top>
      <bottom style="medium">
        <color indexed="64"/>
      </bottom>
      <diagonal/>
    </border>
  </borders>
  <cellStyleXfs count="3">
    <xf numFmtId="0" fontId="0" fillId="0" borderId="0"/>
    <xf numFmtId="38" fontId="1" fillId="0" borderId="0" applyFont="0" applyFill="0" applyBorder="0" applyAlignment="0" applyProtection="0"/>
    <xf numFmtId="0" fontId="5" fillId="0" borderId="0">
      <alignment vertical="center"/>
    </xf>
  </cellStyleXfs>
  <cellXfs count="210">
    <xf numFmtId="0" fontId="0" fillId="0" borderId="0" xfId="0"/>
    <xf numFmtId="0" fontId="0" fillId="0" borderId="0" xfId="0" applyAlignment="1">
      <alignment vertical="center"/>
    </xf>
    <xf numFmtId="0" fontId="1" fillId="0" borderId="0" xfId="0" applyFont="1" applyBorder="1" applyAlignment="1">
      <alignment vertical="center"/>
    </xf>
    <xf numFmtId="0" fontId="4" fillId="0" borderId="0" xfId="0" applyFont="1" applyBorder="1" applyAlignment="1">
      <alignment horizontal="center" vertical="center"/>
    </xf>
    <xf numFmtId="0" fontId="0" fillId="0" borderId="2" xfId="0" applyBorder="1" applyAlignment="1">
      <alignment horizontal="center" vertical="center"/>
    </xf>
    <xf numFmtId="0" fontId="0" fillId="0" borderId="4" xfId="0" applyBorder="1" applyAlignment="1">
      <alignment horizontal="center" vertical="center"/>
    </xf>
    <xf numFmtId="0" fontId="0" fillId="0" borderId="6" xfId="0" applyBorder="1" applyAlignment="1">
      <alignment vertical="center"/>
    </xf>
    <xf numFmtId="0" fontId="10" fillId="0" borderId="0" xfId="0" applyFont="1" applyFill="1" applyAlignment="1" applyProtection="1">
      <alignment vertical="center"/>
    </xf>
    <xf numFmtId="0" fontId="10" fillId="0" borderId="0" xfId="0" applyFont="1" applyAlignment="1" applyProtection="1">
      <alignment vertical="center"/>
    </xf>
    <xf numFmtId="0" fontId="11" fillId="0" borderId="0" xfId="0" applyFont="1" applyAlignment="1" applyProtection="1">
      <alignment horizontal="left" vertical="center"/>
    </xf>
    <xf numFmtId="0" fontId="10" fillId="0" borderId="0" xfId="0" applyFont="1" applyBorder="1" applyAlignment="1" applyProtection="1">
      <alignment horizontal="left" vertical="center"/>
    </xf>
    <xf numFmtId="0" fontId="10" fillId="0" borderId="0" xfId="0" applyFont="1" applyAlignment="1" applyProtection="1">
      <alignment vertical="center" wrapText="1"/>
    </xf>
    <xf numFmtId="0" fontId="10" fillId="0" borderId="0" xfId="0" applyFont="1" applyAlignment="1" applyProtection="1"/>
    <xf numFmtId="0" fontId="10" fillId="0" borderId="0" xfId="0" applyFont="1" applyAlignment="1" applyProtection="1">
      <alignment horizontal="center" vertical="center"/>
    </xf>
    <xf numFmtId="0" fontId="10" fillId="0" borderId="20" xfId="0" applyFont="1" applyBorder="1" applyAlignment="1" applyProtection="1">
      <alignment horizontal="center" vertical="center" wrapText="1"/>
    </xf>
    <xf numFmtId="0" fontId="10" fillId="0" borderId="21" xfId="0" applyFont="1" applyBorder="1" applyAlignment="1" applyProtection="1">
      <alignment horizontal="center" vertical="center"/>
    </xf>
    <xf numFmtId="0" fontId="10" fillId="0" borderId="0" xfId="0" applyNumberFormat="1" applyFont="1" applyFill="1" applyBorder="1" applyAlignment="1" applyProtection="1">
      <alignment horizontal="center" vertical="center"/>
    </xf>
    <xf numFmtId="0" fontId="10" fillId="0" borderId="39" xfId="0" applyFont="1" applyBorder="1" applyAlignment="1" applyProtection="1">
      <alignment horizontal="center" vertical="center"/>
    </xf>
    <xf numFmtId="0" fontId="10" fillId="0" borderId="38" xfId="0" applyNumberFormat="1" applyFont="1" applyFill="1" applyBorder="1" applyAlignment="1" applyProtection="1">
      <alignment horizontal="center" vertical="center"/>
    </xf>
    <xf numFmtId="20" fontId="10" fillId="0" borderId="39" xfId="0" applyNumberFormat="1" applyFont="1" applyBorder="1" applyAlignment="1" applyProtection="1">
      <alignment horizontal="left" vertical="center"/>
    </xf>
    <xf numFmtId="0" fontId="10" fillId="0" borderId="39" xfId="0" applyNumberFormat="1" applyFont="1" applyFill="1" applyBorder="1" applyAlignment="1" applyProtection="1">
      <alignment horizontal="center" vertical="center"/>
    </xf>
    <xf numFmtId="179" fontId="10" fillId="0" borderId="40" xfId="0" applyNumberFormat="1" applyFont="1" applyBorder="1" applyAlignment="1" applyProtection="1">
      <alignment horizontal="left" vertical="center" wrapText="1"/>
    </xf>
    <xf numFmtId="38" fontId="10" fillId="0" borderId="38" xfId="1" applyFont="1" applyBorder="1" applyAlignment="1" applyProtection="1">
      <alignment horizontal="right" vertical="center"/>
    </xf>
    <xf numFmtId="0" fontId="10" fillId="0" borderId="40" xfId="0" applyFont="1" applyBorder="1" applyAlignment="1" applyProtection="1">
      <alignment horizontal="left" vertical="center"/>
    </xf>
    <xf numFmtId="0" fontId="10" fillId="0" borderId="42" xfId="0" applyFont="1" applyBorder="1" applyAlignment="1" applyProtection="1">
      <alignment vertical="center"/>
    </xf>
    <xf numFmtId="20" fontId="10" fillId="0" borderId="0" xfId="0" applyNumberFormat="1" applyFont="1" applyAlignment="1" applyProtection="1">
      <alignment vertical="center"/>
    </xf>
    <xf numFmtId="0" fontId="10" fillId="0" borderId="6" xfId="0" applyFont="1" applyBorder="1" applyAlignment="1" applyProtection="1">
      <alignment horizontal="center" vertical="center"/>
    </xf>
    <xf numFmtId="0" fontId="10" fillId="0" borderId="5" xfId="0" applyNumberFormat="1" applyFont="1" applyFill="1" applyBorder="1" applyAlignment="1" applyProtection="1">
      <alignment horizontal="center" vertical="center"/>
    </xf>
    <xf numFmtId="20" fontId="10" fillId="0" borderId="6" xfId="0" applyNumberFormat="1" applyFont="1" applyBorder="1" applyAlignment="1" applyProtection="1">
      <alignment horizontal="left" vertical="center"/>
    </xf>
    <xf numFmtId="0" fontId="10" fillId="0" borderId="6" xfId="0" applyNumberFormat="1" applyFont="1" applyFill="1" applyBorder="1" applyAlignment="1" applyProtection="1">
      <alignment horizontal="center" vertical="center" wrapText="1"/>
    </xf>
    <xf numFmtId="179" fontId="10" fillId="0" borderId="7" xfId="0" applyNumberFormat="1" applyFont="1" applyBorder="1" applyAlignment="1" applyProtection="1">
      <alignment horizontal="left" vertical="center" wrapText="1"/>
    </xf>
    <xf numFmtId="38" fontId="10" fillId="0" borderId="5" xfId="1" applyFont="1" applyBorder="1" applyAlignment="1" applyProtection="1">
      <alignment horizontal="right" vertical="center"/>
    </xf>
    <xf numFmtId="0" fontId="10" fillId="0" borderId="7" xfId="0" applyFont="1" applyBorder="1" applyAlignment="1" applyProtection="1">
      <alignment horizontal="left" vertical="center"/>
    </xf>
    <xf numFmtId="0" fontId="10" fillId="0" borderId="24" xfId="0" applyFont="1" applyBorder="1" applyAlignment="1" applyProtection="1">
      <alignment vertical="center"/>
    </xf>
    <xf numFmtId="0" fontId="10" fillId="0" borderId="6" xfId="0" applyNumberFormat="1" applyFont="1" applyFill="1" applyBorder="1" applyAlignment="1" applyProtection="1">
      <alignment horizontal="center" vertical="center"/>
    </xf>
    <xf numFmtId="0" fontId="10" fillId="0" borderId="35" xfId="0" applyFont="1" applyBorder="1" applyAlignment="1" applyProtection="1">
      <alignment horizontal="center" vertical="center"/>
    </xf>
    <xf numFmtId="0" fontId="10" fillId="0" borderId="34" xfId="0" applyNumberFormat="1" applyFont="1" applyFill="1" applyBorder="1" applyAlignment="1" applyProtection="1">
      <alignment horizontal="center" vertical="center"/>
    </xf>
    <xf numFmtId="20" fontId="10" fillId="0" borderId="35" xfId="0" applyNumberFormat="1" applyFont="1" applyBorder="1" applyAlignment="1" applyProtection="1">
      <alignment horizontal="left" vertical="center"/>
    </xf>
    <xf numFmtId="0" fontId="10" fillId="0" borderId="35" xfId="0" applyNumberFormat="1" applyFont="1" applyFill="1" applyBorder="1" applyAlignment="1" applyProtection="1">
      <alignment horizontal="center" vertical="center"/>
    </xf>
    <xf numFmtId="179" fontId="10" fillId="0" borderId="36" xfId="0" applyNumberFormat="1" applyFont="1" applyBorder="1" applyAlignment="1" applyProtection="1">
      <alignment horizontal="left" vertical="center" wrapText="1"/>
    </xf>
    <xf numFmtId="38" fontId="10" fillId="0" borderId="34" xfId="1" applyFont="1" applyBorder="1" applyAlignment="1" applyProtection="1">
      <alignment horizontal="right" vertical="center"/>
    </xf>
    <xf numFmtId="0" fontId="10" fillId="0" borderId="36" xfId="0" applyFont="1" applyBorder="1" applyAlignment="1" applyProtection="1">
      <alignment horizontal="left" vertical="center"/>
    </xf>
    <xf numFmtId="0" fontId="10" fillId="0" borderId="25" xfId="0" applyFont="1" applyBorder="1" applyAlignment="1" applyProtection="1">
      <alignment vertical="center"/>
    </xf>
    <xf numFmtId="38" fontId="11" fillId="0" borderId="31" xfId="1" applyFont="1" applyBorder="1" applyAlignment="1" applyProtection="1">
      <alignment horizontal="right" vertical="center"/>
    </xf>
    <xf numFmtId="0" fontId="10" fillId="0" borderId="32" xfId="0" applyFont="1" applyBorder="1" applyAlignment="1" applyProtection="1">
      <alignment horizontal="left" vertical="center"/>
    </xf>
    <xf numFmtId="56" fontId="10" fillId="0" borderId="0" xfId="0" applyNumberFormat="1" applyFont="1" applyBorder="1" applyAlignment="1" applyProtection="1">
      <alignment horizontal="center" vertical="center"/>
    </xf>
    <xf numFmtId="0" fontId="10" fillId="0" borderId="0" xfId="0" applyNumberFormat="1" applyFont="1" applyBorder="1" applyAlignment="1" applyProtection="1">
      <alignment horizontal="center" vertical="center"/>
    </xf>
    <xf numFmtId="180" fontId="11" fillId="0" borderId="0" xfId="0" applyNumberFormat="1" applyFont="1" applyBorder="1" applyAlignment="1" applyProtection="1">
      <alignment horizontal="center" vertical="center"/>
    </xf>
    <xf numFmtId="38" fontId="11" fillId="0" borderId="0" xfId="1" applyFont="1" applyBorder="1" applyAlignment="1" applyProtection="1">
      <alignment horizontal="right" vertical="center"/>
    </xf>
    <xf numFmtId="0" fontId="10" fillId="0" borderId="0" xfId="0" applyFont="1" applyBorder="1" applyAlignment="1" applyProtection="1">
      <alignment vertical="center" wrapText="1"/>
    </xf>
    <xf numFmtId="20" fontId="10" fillId="0" borderId="0" xfId="0" applyNumberFormat="1" applyFont="1" applyBorder="1" applyAlignment="1" applyProtection="1">
      <alignment vertical="center"/>
      <protection locked="0"/>
    </xf>
    <xf numFmtId="0" fontId="0" fillId="0" borderId="5" xfId="0" applyBorder="1" applyAlignment="1">
      <alignment horizontal="center" vertical="center"/>
    </xf>
    <xf numFmtId="0" fontId="0" fillId="0" borderId="44" xfId="0" applyBorder="1" applyAlignment="1">
      <alignment vertical="center"/>
    </xf>
    <xf numFmtId="0" fontId="10" fillId="0" borderId="39" xfId="0" applyFont="1" applyBorder="1" applyAlignment="1" applyProtection="1">
      <alignment horizontal="left" vertical="center"/>
    </xf>
    <xf numFmtId="0" fontId="13" fillId="0" borderId="0" xfId="0" applyFont="1" applyAlignment="1">
      <alignment horizontal="left" vertical="center"/>
    </xf>
    <xf numFmtId="0" fontId="15" fillId="0" borderId="0" xfId="0" applyFont="1" applyAlignment="1">
      <alignment horizontal="left" vertical="center"/>
    </xf>
    <xf numFmtId="0" fontId="16" fillId="3" borderId="0" xfId="0" applyFont="1" applyFill="1" applyAlignment="1">
      <alignment horizontal="center" vertical="center"/>
    </xf>
    <xf numFmtId="0" fontId="10" fillId="0" borderId="1" xfId="0" applyNumberFormat="1" applyFont="1" applyBorder="1" applyAlignment="1" applyProtection="1">
      <alignment horizontal="center" vertical="center"/>
    </xf>
    <xf numFmtId="0" fontId="10" fillId="0" borderId="11" xfId="0" applyFont="1" applyBorder="1" applyAlignment="1" applyProtection="1">
      <alignment horizontal="center" vertical="center"/>
    </xf>
    <xf numFmtId="0" fontId="10" fillId="0" borderId="6" xfId="0" applyFont="1" applyBorder="1" applyAlignment="1" applyProtection="1">
      <alignment horizontal="center" vertical="center"/>
    </xf>
    <xf numFmtId="176" fontId="7" fillId="0" borderId="0" xfId="2" applyNumberFormat="1" applyFont="1" applyFill="1" applyBorder="1" applyAlignment="1" applyProtection="1">
      <alignment horizontal="center" vertical="center" wrapText="1" shrinkToFit="1"/>
    </xf>
    <xf numFmtId="176" fontId="6" fillId="0" borderId="0" xfId="2" applyNumberFormat="1" applyFont="1" applyBorder="1" applyAlignment="1" applyProtection="1">
      <alignment horizontal="center" vertical="center"/>
    </xf>
    <xf numFmtId="176" fontId="7" fillId="0" borderId="0" xfId="2" applyNumberFormat="1" applyFont="1" applyAlignment="1">
      <alignment horizontal="left" vertical="center"/>
    </xf>
    <xf numFmtId="176" fontId="7" fillId="0" borderId="0" xfId="2" applyNumberFormat="1" applyFont="1" applyAlignment="1">
      <alignment horizontal="right" vertical="center" shrinkToFit="1"/>
    </xf>
    <xf numFmtId="176" fontId="7" fillId="0" borderId="0" xfId="2" applyNumberFormat="1" applyFont="1">
      <alignment vertical="center"/>
    </xf>
    <xf numFmtId="176" fontId="7" fillId="0" borderId="0" xfId="2" applyNumberFormat="1" applyFont="1" applyProtection="1">
      <alignment vertical="center"/>
    </xf>
    <xf numFmtId="176" fontId="7" fillId="0" borderId="0" xfId="2" applyNumberFormat="1" applyFont="1" applyFill="1" applyAlignment="1" applyProtection="1">
      <alignment horizontal="center" vertical="center" shrinkToFit="1"/>
    </xf>
    <xf numFmtId="176" fontId="7" fillId="0" borderId="0" xfId="2" applyNumberFormat="1" applyFont="1" applyAlignment="1" applyProtection="1">
      <alignment horizontal="center" vertical="center"/>
    </xf>
    <xf numFmtId="176" fontId="7" fillId="0" borderId="0" xfId="2" applyNumberFormat="1" applyFont="1" applyAlignment="1">
      <alignment horizontal="center" vertical="center"/>
    </xf>
    <xf numFmtId="176" fontId="7" fillId="0" borderId="0" xfId="2" applyNumberFormat="1" applyFont="1" applyFill="1" applyBorder="1" applyAlignment="1" applyProtection="1">
      <alignment horizontal="center" vertical="center" shrinkToFit="1"/>
    </xf>
    <xf numFmtId="176" fontId="7" fillId="0" borderId="0" xfId="2" applyNumberFormat="1" applyFont="1" applyFill="1" applyBorder="1" applyAlignment="1" applyProtection="1">
      <alignment horizontal="right" vertical="center" shrinkToFit="1"/>
    </xf>
    <xf numFmtId="176" fontId="7" fillId="0" borderId="0" xfId="2" applyNumberFormat="1" applyFont="1" applyAlignment="1" applyProtection="1">
      <alignment vertical="center" wrapText="1"/>
    </xf>
    <xf numFmtId="176" fontId="7" fillId="0" borderId="0" xfId="2" applyNumberFormat="1" applyFont="1" applyAlignment="1">
      <alignment vertical="center" wrapText="1"/>
    </xf>
    <xf numFmtId="176" fontId="7" fillId="0" borderId="0" xfId="2" applyNumberFormat="1" applyFont="1" applyFill="1" applyAlignment="1" applyProtection="1">
      <alignment horizontal="right" vertical="center" shrinkToFit="1"/>
    </xf>
    <xf numFmtId="0" fontId="7" fillId="0" borderId="0" xfId="0" applyNumberFormat="1" applyFont="1" applyFill="1" applyBorder="1" applyAlignment="1" applyProtection="1">
      <alignment horizontal="center" vertical="center" shrinkToFit="1"/>
    </xf>
    <xf numFmtId="0" fontId="7" fillId="0" borderId="0" xfId="0" applyNumberFormat="1" applyFont="1" applyFill="1" applyBorder="1" applyAlignment="1" applyProtection="1">
      <alignment horizontal="center" vertical="center" shrinkToFit="1"/>
      <protection locked="0"/>
    </xf>
    <xf numFmtId="0" fontId="7" fillId="0" borderId="0" xfId="0" applyNumberFormat="1" applyFont="1" applyFill="1" applyBorder="1" applyAlignment="1" applyProtection="1">
      <alignment horizontal="right" vertical="center" shrinkToFit="1"/>
    </xf>
    <xf numFmtId="176" fontId="7" fillId="0" borderId="0" xfId="0" applyNumberFormat="1" applyFont="1" applyFill="1" applyBorder="1" applyAlignment="1" applyProtection="1">
      <alignment horizontal="right" vertical="center" shrinkToFit="1"/>
    </xf>
    <xf numFmtId="176" fontId="7" fillId="0" borderId="0" xfId="2" applyNumberFormat="1" applyFont="1" applyAlignment="1" applyProtection="1">
      <alignment horizontal="right" vertical="center" shrinkToFit="1"/>
    </xf>
    <xf numFmtId="176" fontId="7" fillId="2" borderId="2" xfId="2" applyNumberFormat="1" applyFont="1" applyFill="1" applyBorder="1" applyAlignment="1" applyProtection="1">
      <alignment horizontal="center" vertical="center" wrapText="1"/>
    </xf>
    <xf numFmtId="0" fontId="20" fillId="0" borderId="5" xfId="2" applyFont="1" applyBorder="1" applyAlignment="1" applyProtection="1">
      <alignment horizontal="center" vertical="center"/>
    </xf>
    <xf numFmtId="0" fontId="20" fillId="0" borderId="43" xfId="2" applyFont="1" applyBorder="1" applyAlignment="1" applyProtection="1">
      <alignment horizontal="left" vertical="center"/>
    </xf>
    <xf numFmtId="0" fontId="20" fillId="0" borderId="7" xfId="2" applyFont="1" applyBorder="1" applyAlignment="1" applyProtection="1">
      <alignment horizontal="center" vertical="center"/>
    </xf>
    <xf numFmtId="0" fontId="20" fillId="0" borderId="43" xfId="2" applyFont="1" applyBorder="1" applyAlignment="1" applyProtection="1">
      <alignment horizontal="center" vertical="center"/>
    </xf>
    <xf numFmtId="3" fontId="20" fillId="0" borderId="7" xfId="2" applyNumberFormat="1" applyFont="1" applyBorder="1" applyAlignment="1" applyProtection="1">
      <alignment horizontal="center" vertical="center"/>
    </xf>
    <xf numFmtId="3" fontId="20" fillId="0" borderId="7" xfId="2" applyNumberFormat="1" applyFont="1" applyFill="1" applyBorder="1" applyAlignment="1" applyProtection="1">
      <alignment horizontal="center" vertical="center"/>
    </xf>
    <xf numFmtId="0" fontId="20" fillId="0" borderId="6" xfId="2" applyFont="1" applyBorder="1" applyAlignment="1" applyProtection="1">
      <alignment horizontal="center" vertical="center"/>
    </xf>
    <xf numFmtId="3" fontId="20" fillId="0" borderId="6" xfId="2" applyNumberFormat="1" applyFont="1" applyBorder="1" applyAlignment="1" applyProtection="1">
      <alignment horizontal="center" vertical="center"/>
    </xf>
    <xf numFmtId="3" fontId="20" fillId="0" borderId="6" xfId="2" applyNumberFormat="1" applyFont="1" applyFill="1" applyBorder="1" applyAlignment="1" applyProtection="1">
      <alignment horizontal="center" vertical="center"/>
    </xf>
    <xf numFmtId="178" fontId="20" fillId="0" borderId="5" xfId="2" applyNumberFormat="1" applyFont="1" applyBorder="1" applyAlignment="1" applyProtection="1">
      <alignment horizontal="center" vertical="center"/>
    </xf>
    <xf numFmtId="178" fontId="20" fillId="0" borderId="5" xfId="2" applyNumberFormat="1" applyFont="1" applyFill="1" applyBorder="1" applyAlignment="1" applyProtection="1">
      <alignment horizontal="center" vertical="center"/>
    </xf>
    <xf numFmtId="0" fontId="20" fillId="2" borderId="11" xfId="2" applyFont="1" applyFill="1" applyBorder="1" applyAlignment="1" applyProtection="1">
      <alignment horizontal="center" vertical="center"/>
    </xf>
    <xf numFmtId="0" fontId="20" fillId="2" borderId="13" xfId="2" applyFont="1" applyFill="1" applyBorder="1" applyAlignment="1" applyProtection="1">
      <alignment horizontal="center" vertical="center"/>
    </xf>
    <xf numFmtId="0" fontId="20" fillId="2" borderId="12" xfId="2" applyFont="1" applyFill="1" applyBorder="1" applyAlignment="1" applyProtection="1">
      <alignment horizontal="center" vertical="center"/>
    </xf>
    <xf numFmtId="3" fontId="20" fillId="0" borderId="9" xfId="2" applyNumberFormat="1" applyFont="1" applyFill="1" applyBorder="1" applyAlignment="1" applyProtection="1">
      <alignment horizontal="center" vertical="center"/>
    </xf>
    <xf numFmtId="0" fontId="20" fillId="0" borderId="49" xfId="2" applyFont="1" applyBorder="1" applyAlignment="1" applyProtection="1">
      <alignment horizontal="center" vertical="center"/>
    </xf>
    <xf numFmtId="3" fontId="20" fillId="0" borderId="4" xfId="2" applyNumberFormat="1" applyFont="1" applyFill="1" applyBorder="1" applyAlignment="1" applyProtection="1">
      <alignment horizontal="center" vertical="center"/>
    </xf>
    <xf numFmtId="178" fontId="20" fillId="0" borderId="3" xfId="2" applyNumberFormat="1" applyFont="1" applyFill="1" applyBorder="1" applyAlignment="1" applyProtection="1">
      <alignment horizontal="center" vertical="center"/>
    </xf>
    <xf numFmtId="0" fontId="20" fillId="2" borderId="48" xfId="2" applyFont="1" applyFill="1" applyBorder="1" applyAlignment="1" applyProtection="1">
      <alignment horizontal="center" vertical="center"/>
    </xf>
    <xf numFmtId="177" fontId="7" fillId="0" borderId="0" xfId="2" applyNumberFormat="1" applyFont="1" applyFill="1" applyBorder="1" applyAlignment="1" applyProtection="1">
      <alignment horizontal="center" vertical="center" shrinkToFit="1"/>
    </xf>
    <xf numFmtId="177" fontId="7" fillId="0" borderId="0" xfId="0" applyNumberFormat="1" applyFont="1" applyFill="1" applyBorder="1" applyAlignment="1" applyProtection="1">
      <alignment horizontal="center" vertical="center" shrinkToFit="1"/>
    </xf>
    <xf numFmtId="176" fontId="7" fillId="5" borderId="0" xfId="2" applyNumberFormat="1" applyFont="1" applyFill="1" applyBorder="1" applyAlignment="1" applyProtection="1">
      <alignment horizontal="center" vertical="center" wrapText="1"/>
      <protection locked="0"/>
    </xf>
    <xf numFmtId="176" fontId="7" fillId="5" borderId="0" xfId="2" applyNumberFormat="1" applyFont="1" applyFill="1" applyBorder="1" applyAlignment="1" applyProtection="1">
      <alignment horizontal="center" vertical="center" shrinkToFit="1"/>
      <protection locked="0"/>
    </xf>
    <xf numFmtId="176" fontId="7" fillId="5" borderId="0" xfId="2" applyNumberFormat="1" applyFont="1" applyFill="1" applyAlignment="1" applyProtection="1">
      <alignment horizontal="center" vertical="center" shrinkToFit="1"/>
      <protection locked="0"/>
    </xf>
    <xf numFmtId="176" fontId="9" fillId="0" borderId="0" xfId="2" applyNumberFormat="1" applyFont="1" applyFill="1" applyAlignment="1" applyProtection="1">
      <alignment horizontal="center" vertical="center" shrinkToFit="1"/>
    </xf>
    <xf numFmtId="0" fontId="10" fillId="0" borderId="0" xfId="0" applyFont="1" applyBorder="1" applyAlignment="1" applyProtection="1">
      <alignment horizontal="center" vertical="center"/>
    </xf>
    <xf numFmtId="0" fontId="10" fillId="0" borderId="41" xfId="0" applyFont="1" applyBorder="1" applyAlignment="1" applyProtection="1">
      <alignment vertical="center"/>
    </xf>
    <xf numFmtId="0" fontId="15" fillId="4" borderId="0" xfId="0" applyFont="1" applyFill="1" applyAlignment="1">
      <alignment horizontal="left" vertical="top" wrapText="1"/>
    </xf>
    <xf numFmtId="176" fontId="7" fillId="5" borderId="51" xfId="2" applyNumberFormat="1" applyFont="1" applyFill="1" applyBorder="1" applyAlignment="1" applyProtection="1">
      <alignment horizontal="center" vertical="center" wrapText="1"/>
      <protection locked="0"/>
    </xf>
    <xf numFmtId="176" fontId="7" fillId="5" borderId="51" xfId="2" applyNumberFormat="1" applyFont="1" applyFill="1" applyBorder="1" applyAlignment="1" applyProtection="1">
      <alignment horizontal="center" vertical="center" shrinkToFit="1"/>
      <protection locked="0"/>
    </xf>
    <xf numFmtId="0" fontId="10" fillId="0" borderId="16" xfId="0" applyNumberFormat="1" applyFont="1" applyFill="1" applyBorder="1" applyAlignment="1" applyProtection="1">
      <alignment horizontal="center" vertical="center" shrinkToFit="1"/>
    </xf>
    <xf numFmtId="0" fontId="10" fillId="0" borderId="50" xfId="0" applyNumberFormat="1" applyFont="1" applyFill="1" applyBorder="1" applyAlignment="1" applyProtection="1">
      <alignment horizontal="center" vertical="center" shrinkToFit="1"/>
    </xf>
    <xf numFmtId="178" fontId="22" fillId="0" borderId="5" xfId="2" applyNumberFormat="1" applyFont="1" applyBorder="1" applyAlignment="1" applyProtection="1">
      <alignment horizontal="center" vertical="center"/>
    </xf>
    <xf numFmtId="178" fontId="22" fillId="0" borderId="5" xfId="2" applyNumberFormat="1" applyFont="1" applyFill="1" applyBorder="1" applyAlignment="1" applyProtection="1">
      <alignment horizontal="center" vertical="center"/>
    </xf>
    <xf numFmtId="0" fontId="0" fillId="0" borderId="1" xfId="0" applyFont="1" applyBorder="1" applyAlignment="1">
      <alignment horizontal="left" vertical="center"/>
    </xf>
    <xf numFmtId="0" fontId="0" fillId="0" borderId="6" xfId="0" applyBorder="1" applyAlignment="1">
      <alignment horizontal="center" vertical="center"/>
    </xf>
    <xf numFmtId="0" fontId="1" fillId="0" borderId="6" xfId="0" applyFont="1" applyBorder="1" applyAlignment="1">
      <alignment horizontal="left" vertical="center"/>
    </xf>
    <xf numFmtId="0" fontId="1" fillId="0" borderId="7" xfId="0" applyFont="1" applyBorder="1" applyAlignment="1">
      <alignment horizontal="left" vertical="center"/>
    </xf>
    <xf numFmtId="0" fontId="1" fillId="0" borderId="7" xfId="0" applyFont="1" applyBorder="1" applyAlignment="1">
      <alignment vertical="center"/>
    </xf>
    <xf numFmtId="0" fontId="1" fillId="0" borderId="4" xfId="0" applyFont="1" applyBorder="1" applyAlignment="1">
      <alignment vertical="center"/>
    </xf>
    <xf numFmtId="38" fontId="1" fillId="0" borderId="8" xfId="0" applyNumberFormat="1" applyFont="1" applyBorder="1" applyAlignment="1">
      <alignment horizontal="right" vertical="center"/>
    </xf>
    <xf numFmtId="38" fontId="1" fillId="0" borderId="6" xfId="0" applyNumberFormat="1" applyFont="1" applyBorder="1" applyAlignment="1">
      <alignment horizontal="right" vertical="center"/>
    </xf>
    <xf numFmtId="0" fontId="1" fillId="0" borderId="44" xfId="0" applyFont="1" applyBorder="1" applyAlignment="1">
      <alignment vertical="center"/>
    </xf>
    <xf numFmtId="176" fontId="1" fillId="0" borderId="10" xfId="0" applyNumberFormat="1" applyFont="1" applyBorder="1" applyAlignment="1">
      <alignment vertical="center"/>
    </xf>
    <xf numFmtId="0" fontId="1" fillId="0" borderId="26" xfId="0" applyFont="1" applyBorder="1" applyAlignment="1">
      <alignment vertical="center"/>
    </xf>
    <xf numFmtId="176" fontId="1" fillId="0" borderId="55" xfId="0" applyNumberFormat="1" applyFont="1" applyBorder="1" applyAlignment="1">
      <alignment vertical="center"/>
    </xf>
    <xf numFmtId="0" fontId="1" fillId="0" borderId="56" xfId="0" applyFont="1" applyBorder="1" applyAlignment="1">
      <alignment vertical="center"/>
    </xf>
    <xf numFmtId="0" fontId="1" fillId="0" borderId="45" xfId="0" applyFont="1" applyBorder="1" applyAlignment="1">
      <alignment vertical="center"/>
    </xf>
    <xf numFmtId="0" fontId="3" fillId="5" borderId="6" xfId="0" applyFont="1" applyFill="1" applyBorder="1" applyAlignment="1">
      <alignment horizontal="center" vertical="center"/>
    </xf>
    <xf numFmtId="38" fontId="1" fillId="5" borderId="5" xfId="1" applyFont="1" applyFill="1" applyBorder="1" applyAlignment="1">
      <alignment horizontal="right" vertical="center"/>
    </xf>
    <xf numFmtId="38" fontId="1" fillId="5" borderId="6" xfId="1" applyFont="1" applyFill="1" applyBorder="1" applyAlignment="1">
      <alignment horizontal="right" vertical="center"/>
    </xf>
    <xf numFmtId="176" fontId="1" fillId="5" borderId="2" xfId="0" applyNumberFormat="1" applyFont="1" applyFill="1" applyBorder="1" applyAlignment="1">
      <alignment vertical="center"/>
    </xf>
    <xf numFmtId="176" fontId="1" fillId="5" borderId="5" xfId="0" applyNumberFormat="1" applyFont="1" applyFill="1" applyBorder="1" applyAlignment="1">
      <alignment vertical="center"/>
    </xf>
    <xf numFmtId="38" fontId="1" fillId="5" borderId="6" xfId="1" applyFont="1" applyFill="1" applyBorder="1" applyAlignment="1">
      <alignment vertical="center"/>
    </xf>
    <xf numFmtId="0" fontId="1" fillId="5" borderId="2" xfId="0" applyFont="1" applyFill="1" applyBorder="1" applyAlignment="1">
      <alignment horizontal="right" vertical="center"/>
    </xf>
    <xf numFmtId="56" fontId="10" fillId="5" borderId="14" xfId="0" applyNumberFormat="1" applyFont="1" applyFill="1" applyBorder="1" applyAlignment="1" applyProtection="1">
      <alignment horizontal="right" vertical="center"/>
      <protection locked="0"/>
    </xf>
    <xf numFmtId="20" fontId="10" fillId="5" borderId="12" xfId="0" applyNumberFormat="1" applyFont="1" applyFill="1" applyBorder="1" applyAlignment="1" applyProtection="1">
      <alignment horizontal="center" vertical="center"/>
      <protection locked="0"/>
    </xf>
    <xf numFmtId="56" fontId="10" fillId="5" borderId="27" xfId="0" applyNumberFormat="1" applyFont="1" applyFill="1" applyBorder="1" applyAlignment="1" applyProtection="1">
      <alignment horizontal="right" vertical="center"/>
      <protection locked="0"/>
    </xf>
    <xf numFmtId="20" fontId="10" fillId="5" borderId="5" xfId="0" applyNumberFormat="1" applyFont="1" applyFill="1" applyBorder="1" applyAlignment="1" applyProtection="1">
      <alignment horizontal="center" vertical="center"/>
      <protection locked="0"/>
    </xf>
    <xf numFmtId="56" fontId="10" fillId="5" borderId="17" xfId="0" applyNumberFormat="1" applyFont="1" applyFill="1" applyBorder="1" applyAlignment="1" applyProtection="1">
      <alignment horizontal="right" vertical="center"/>
      <protection locked="0"/>
    </xf>
    <xf numFmtId="20" fontId="10" fillId="5" borderId="34" xfId="0" applyNumberFormat="1" applyFont="1" applyFill="1" applyBorder="1" applyAlignment="1" applyProtection="1">
      <alignment horizontal="center" vertical="center"/>
      <protection locked="0"/>
    </xf>
    <xf numFmtId="20" fontId="10" fillId="5" borderId="13" xfId="0" applyNumberFormat="1" applyFont="1" applyFill="1" applyBorder="1" applyAlignment="1" applyProtection="1">
      <alignment horizontal="center" vertical="center"/>
      <protection locked="0"/>
    </xf>
    <xf numFmtId="20" fontId="10" fillId="5" borderId="11" xfId="0" applyNumberFormat="1" applyFont="1" applyFill="1" applyBorder="1" applyAlignment="1" applyProtection="1">
      <alignment horizontal="center" vertical="center"/>
      <protection locked="0"/>
    </xf>
    <xf numFmtId="20" fontId="10" fillId="5" borderId="7" xfId="0" applyNumberFormat="1" applyFont="1" applyFill="1" applyBorder="1" applyAlignment="1" applyProtection="1">
      <alignment horizontal="center" vertical="center"/>
      <protection locked="0"/>
    </xf>
    <xf numFmtId="20" fontId="10" fillId="5" borderId="6" xfId="0" applyNumberFormat="1" applyFont="1" applyFill="1" applyBorder="1" applyAlignment="1" applyProtection="1">
      <alignment horizontal="center" vertical="center"/>
      <protection locked="0"/>
    </xf>
    <xf numFmtId="20" fontId="10" fillId="5" borderId="36" xfId="0" applyNumberFormat="1" applyFont="1" applyFill="1" applyBorder="1" applyAlignment="1" applyProtection="1">
      <alignment horizontal="center" vertical="center"/>
      <protection locked="0"/>
    </xf>
    <xf numFmtId="20" fontId="10" fillId="5" borderId="35" xfId="0" applyNumberFormat="1" applyFont="1" applyFill="1" applyBorder="1" applyAlignment="1" applyProtection="1">
      <alignment horizontal="center" vertical="center"/>
      <protection locked="0"/>
    </xf>
    <xf numFmtId="181" fontId="10" fillId="5" borderId="41" xfId="0" applyNumberFormat="1" applyFont="1" applyFill="1" applyBorder="1" applyAlignment="1" applyProtection="1">
      <alignment vertical="center" wrapText="1"/>
    </xf>
    <xf numFmtId="0" fontId="10" fillId="5" borderId="22" xfId="0" applyFont="1" applyFill="1" applyBorder="1" applyAlignment="1" applyProtection="1">
      <alignment vertical="center" wrapText="1"/>
    </xf>
    <xf numFmtId="0" fontId="10" fillId="5" borderId="23" xfId="0" applyFont="1" applyFill="1" applyBorder="1" applyAlignment="1" applyProtection="1">
      <alignment vertical="center" wrapText="1"/>
    </xf>
    <xf numFmtId="0" fontId="10" fillId="5" borderId="37" xfId="0" applyFont="1" applyFill="1" applyBorder="1" applyAlignment="1" applyProtection="1">
      <alignment vertical="center" wrapText="1"/>
    </xf>
    <xf numFmtId="20" fontId="10" fillId="5" borderId="38" xfId="0" applyNumberFormat="1" applyFont="1" applyFill="1" applyBorder="1" applyAlignment="1" applyProtection="1">
      <alignment horizontal="center" vertical="center"/>
      <protection locked="0"/>
    </xf>
    <xf numFmtId="20" fontId="10" fillId="5" borderId="40" xfId="0" applyNumberFormat="1" applyFont="1" applyFill="1" applyBorder="1" applyAlignment="1" applyProtection="1">
      <alignment horizontal="center" vertical="center"/>
      <protection locked="0"/>
    </xf>
    <xf numFmtId="20" fontId="10" fillId="5" borderId="39" xfId="0" applyNumberFormat="1" applyFont="1" applyFill="1" applyBorder="1" applyAlignment="1" applyProtection="1">
      <alignment horizontal="center" vertical="center"/>
      <protection locked="0"/>
    </xf>
    <xf numFmtId="181" fontId="10" fillId="5" borderId="46" xfId="0" applyNumberFormat="1" applyFont="1" applyFill="1" applyBorder="1" applyAlignment="1" applyProtection="1">
      <alignment vertical="center" wrapText="1"/>
    </xf>
    <xf numFmtId="20" fontId="10" fillId="5" borderId="46" xfId="0" applyNumberFormat="1" applyFont="1" applyFill="1" applyBorder="1" applyAlignment="1" applyProtection="1">
      <alignment horizontal="center" vertical="center"/>
      <protection locked="0"/>
    </xf>
    <xf numFmtId="56" fontId="10" fillId="5" borderId="46" xfId="0" applyNumberFormat="1" applyFont="1" applyFill="1" applyBorder="1" applyAlignment="1" applyProtection="1">
      <alignment horizontal="right" vertical="center"/>
      <protection locked="0"/>
    </xf>
    <xf numFmtId="56" fontId="10" fillId="5" borderId="47" xfId="0" applyNumberFormat="1" applyFont="1" applyFill="1" applyBorder="1" applyAlignment="1" applyProtection="1">
      <alignment horizontal="right" vertical="center"/>
      <protection locked="0"/>
    </xf>
    <xf numFmtId="0" fontId="10" fillId="0" borderId="15" xfId="0" applyNumberFormat="1" applyFont="1" applyFill="1" applyBorder="1" applyAlignment="1" applyProtection="1">
      <alignment horizontal="left" vertical="center"/>
    </xf>
    <xf numFmtId="0" fontId="10" fillId="0" borderId="7" xfId="0" applyNumberFormat="1" applyFont="1" applyFill="1" applyBorder="1" applyAlignment="1" applyProtection="1">
      <alignment horizontal="left" vertical="center" wrapText="1"/>
    </xf>
    <xf numFmtId="0" fontId="10" fillId="0" borderId="7" xfId="0" applyNumberFormat="1" applyFont="1" applyFill="1" applyBorder="1" applyAlignment="1" applyProtection="1">
      <alignment horizontal="left" vertical="center"/>
    </xf>
    <xf numFmtId="0" fontId="10" fillId="0" borderId="32" xfId="0" applyNumberFormat="1" applyFont="1" applyFill="1" applyBorder="1" applyAlignment="1" applyProtection="1">
      <alignment horizontal="left" vertical="center"/>
    </xf>
    <xf numFmtId="0" fontId="10" fillId="0" borderId="19" xfId="0" applyNumberFormat="1" applyFont="1" applyFill="1" applyBorder="1" applyAlignment="1" applyProtection="1">
      <alignment horizontal="left" vertical="center"/>
    </xf>
    <xf numFmtId="0" fontId="0" fillId="0" borderId="0" xfId="0" applyAlignment="1">
      <alignment horizontal="left" vertical="center"/>
    </xf>
    <xf numFmtId="0" fontId="0" fillId="0" borderId="5" xfId="0" applyBorder="1" applyAlignment="1">
      <alignment horizontal="center" vertical="center"/>
    </xf>
    <xf numFmtId="0" fontId="0" fillId="0" borderId="6" xfId="0" applyBorder="1" applyAlignment="1">
      <alignment horizontal="center" vertical="center"/>
    </xf>
    <xf numFmtId="0" fontId="0" fillId="0" borderId="7" xfId="0" applyBorder="1" applyAlignment="1">
      <alignment horizontal="center" vertical="center"/>
    </xf>
    <xf numFmtId="0" fontId="0" fillId="0" borderId="1" xfId="0" applyFont="1" applyBorder="1" applyAlignment="1">
      <alignment horizontal="center" vertical="center"/>
    </xf>
    <xf numFmtId="0" fontId="3" fillId="0" borderId="0" xfId="0" applyFont="1" applyAlignment="1">
      <alignment horizontal="center" vertical="center"/>
    </xf>
    <xf numFmtId="0" fontId="0" fillId="0" borderId="3" xfId="0" applyBorder="1" applyAlignment="1">
      <alignment horizontal="center" vertical="center" wrapText="1"/>
    </xf>
    <xf numFmtId="0" fontId="0" fillId="0" borderId="4" xfId="0" applyBorder="1" applyAlignment="1">
      <alignment horizontal="center" vertical="center"/>
    </xf>
    <xf numFmtId="0" fontId="0" fillId="0" borderId="3" xfId="0" applyBorder="1" applyAlignment="1">
      <alignment horizontal="center" vertical="center"/>
    </xf>
    <xf numFmtId="176" fontId="21" fillId="0" borderId="0" xfId="2" applyNumberFormat="1" applyFont="1" applyAlignment="1">
      <alignment horizontal="center" vertical="center" shrinkToFit="1"/>
    </xf>
    <xf numFmtId="176" fontId="7" fillId="0" borderId="0" xfId="2" applyNumberFormat="1" applyFont="1" applyAlignment="1" applyProtection="1">
      <alignment horizontal="left" vertical="center" shrinkToFit="1"/>
    </xf>
    <xf numFmtId="176" fontId="9" fillId="5" borderId="52" xfId="2" applyNumberFormat="1" applyFont="1" applyFill="1" applyBorder="1" applyAlignment="1" applyProtection="1">
      <alignment horizontal="center" vertical="center" shrinkToFit="1"/>
      <protection locked="0"/>
    </xf>
    <xf numFmtId="176" fontId="9" fillId="5" borderId="53" xfId="2" applyNumberFormat="1" applyFont="1" applyFill="1" applyBorder="1" applyAlignment="1" applyProtection="1">
      <alignment horizontal="center" vertical="center" shrinkToFit="1"/>
      <protection locked="0"/>
    </xf>
    <xf numFmtId="176" fontId="9" fillId="5" borderId="54" xfId="2" applyNumberFormat="1" applyFont="1" applyFill="1" applyBorder="1" applyAlignment="1" applyProtection="1">
      <alignment horizontal="center" vertical="center" shrinkToFit="1"/>
      <protection locked="0"/>
    </xf>
    <xf numFmtId="176" fontId="6" fillId="5" borderId="52" xfId="2" applyNumberFormat="1" applyFont="1" applyFill="1" applyBorder="1" applyAlignment="1" applyProtection="1">
      <alignment horizontal="left" vertical="center" shrinkToFit="1"/>
      <protection locked="0"/>
    </xf>
    <xf numFmtId="176" fontId="6" fillId="5" borderId="53" xfId="2" applyNumberFormat="1" applyFont="1" applyFill="1" applyBorder="1" applyAlignment="1" applyProtection="1">
      <alignment horizontal="left" vertical="center" shrinkToFit="1"/>
      <protection locked="0"/>
    </xf>
    <xf numFmtId="176" fontId="6" fillId="5" borderId="54" xfId="2" applyNumberFormat="1" applyFont="1" applyFill="1" applyBorder="1" applyAlignment="1" applyProtection="1">
      <alignment horizontal="left" vertical="center" shrinkToFit="1"/>
      <protection locked="0"/>
    </xf>
    <xf numFmtId="176" fontId="7" fillId="2" borderId="5" xfId="2" applyNumberFormat="1" applyFont="1" applyFill="1" applyBorder="1" applyAlignment="1" applyProtection="1">
      <alignment horizontal="center" vertical="center" wrapText="1"/>
    </xf>
    <xf numFmtId="176" fontId="7" fillId="2" borderId="6" xfId="2" applyNumberFormat="1" applyFont="1" applyFill="1" applyBorder="1" applyAlignment="1" applyProtection="1">
      <alignment horizontal="center" vertical="center" wrapText="1"/>
    </xf>
    <xf numFmtId="176" fontId="7" fillId="2" borderId="7" xfId="2" applyNumberFormat="1" applyFont="1" applyFill="1" applyBorder="1" applyAlignment="1" applyProtection="1">
      <alignment horizontal="center" vertical="center" wrapText="1"/>
    </xf>
    <xf numFmtId="176" fontId="6" fillId="0" borderId="0" xfId="2" applyNumberFormat="1" applyFont="1" applyFill="1" applyBorder="1" applyAlignment="1" applyProtection="1">
      <alignment horizontal="left" vertical="center" shrinkToFit="1"/>
      <protection locked="0"/>
    </xf>
    <xf numFmtId="176" fontId="9" fillId="5" borderId="0" xfId="2" applyNumberFormat="1" applyFont="1" applyFill="1" applyAlignment="1" applyProtection="1">
      <alignment horizontal="center" vertical="center" shrinkToFit="1"/>
      <protection locked="0"/>
    </xf>
    <xf numFmtId="0" fontId="10" fillId="0" borderId="28" xfId="0" applyFont="1" applyBorder="1" applyAlignment="1" applyProtection="1">
      <alignment horizontal="center" vertical="center" wrapText="1"/>
    </xf>
    <xf numFmtId="0" fontId="10" fillId="0" borderId="33" xfId="0" applyFont="1" applyBorder="1" applyAlignment="1" applyProtection="1">
      <alignment horizontal="center" vertical="center" wrapText="1"/>
    </xf>
    <xf numFmtId="0" fontId="10" fillId="0" borderId="18" xfId="0" applyFont="1" applyBorder="1" applyAlignment="1" applyProtection="1">
      <alignment horizontal="center" vertical="center"/>
    </xf>
    <xf numFmtId="0" fontId="10" fillId="0" borderId="19" xfId="0" applyFont="1" applyBorder="1" applyAlignment="1" applyProtection="1">
      <alignment horizontal="center" vertical="center"/>
    </xf>
    <xf numFmtId="56" fontId="10" fillId="0" borderId="10" xfId="0" applyNumberFormat="1" applyFont="1" applyBorder="1" applyAlignment="1" applyProtection="1">
      <alignment horizontal="center" vertical="center"/>
    </xf>
    <xf numFmtId="56" fontId="10" fillId="0" borderId="26" xfId="0" applyNumberFormat="1" applyFont="1" applyBorder="1" applyAlignment="1" applyProtection="1">
      <alignment horizontal="center" vertical="center"/>
    </xf>
    <xf numFmtId="0" fontId="10" fillId="0" borderId="28" xfId="0" applyNumberFormat="1" applyFont="1" applyBorder="1" applyAlignment="1" applyProtection="1">
      <alignment horizontal="center" vertical="center"/>
    </xf>
    <xf numFmtId="0" fontId="10" fillId="0" borderId="29" xfId="0" applyNumberFormat="1" applyFont="1" applyBorder="1" applyAlignment="1" applyProtection="1">
      <alignment horizontal="center" vertical="center"/>
    </xf>
    <xf numFmtId="0" fontId="10" fillId="0" borderId="30" xfId="0" applyNumberFormat="1" applyFont="1" applyBorder="1" applyAlignment="1" applyProtection="1">
      <alignment horizontal="center" vertical="center"/>
    </xf>
    <xf numFmtId="180" fontId="11" fillId="0" borderId="31" xfId="0" applyNumberFormat="1" applyFont="1" applyBorder="1" applyAlignment="1" applyProtection="1">
      <alignment horizontal="center" vertical="center"/>
    </xf>
    <xf numFmtId="180" fontId="11" fillId="0" borderId="1" xfId="0" applyNumberFormat="1" applyFont="1" applyBorder="1" applyAlignment="1" applyProtection="1">
      <alignment horizontal="center" vertical="center"/>
    </xf>
    <xf numFmtId="0" fontId="10" fillId="0" borderId="1" xfId="0" applyNumberFormat="1" applyFont="1" applyBorder="1" applyAlignment="1" applyProtection="1">
      <alignment horizontal="center" vertical="center"/>
    </xf>
    <xf numFmtId="0" fontId="10" fillId="0" borderId="32" xfId="0" applyNumberFormat="1" applyFont="1" applyBorder="1" applyAlignment="1" applyProtection="1">
      <alignment horizontal="center" vertical="center"/>
    </xf>
    <xf numFmtId="0" fontId="10" fillId="0" borderId="6" xfId="0" applyFont="1" applyBorder="1" applyAlignment="1" applyProtection="1">
      <alignment horizontal="center" vertical="center"/>
    </xf>
    <xf numFmtId="38" fontId="10" fillId="0" borderId="6" xfId="1" applyFont="1" applyBorder="1" applyAlignment="1" applyProtection="1">
      <alignment horizontal="center" vertical="center"/>
    </xf>
    <xf numFmtId="0" fontId="10" fillId="0" borderId="14" xfId="0" applyFont="1" applyBorder="1" applyAlignment="1" applyProtection="1">
      <alignment horizontal="center" vertical="center"/>
    </xf>
    <xf numFmtId="0" fontId="10" fillId="0" borderId="26" xfId="0" applyFont="1" applyBorder="1" applyAlignment="1" applyProtection="1">
      <alignment horizontal="center" vertical="center"/>
    </xf>
    <xf numFmtId="0" fontId="10" fillId="0" borderId="16" xfId="0" applyFont="1" applyBorder="1" applyAlignment="1" applyProtection="1">
      <alignment horizontal="center" vertical="center"/>
    </xf>
    <xf numFmtId="0" fontId="10" fillId="0" borderId="15" xfId="0" applyFont="1" applyBorder="1" applyAlignment="1" applyProtection="1">
      <alignment horizontal="center" vertical="center"/>
    </xf>
    <xf numFmtId="0" fontId="11" fillId="0" borderId="0" xfId="0" applyFont="1" applyAlignment="1" applyProtection="1">
      <alignment vertical="center"/>
    </xf>
    <xf numFmtId="0" fontId="10" fillId="0" borderId="11" xfId="0" applyFont="1" applyBorder="1" applyAlignment="1" applyProtection="1">
      <alignment horizontal="center" vertical="center"/>
    </xf>
    <xf numFmtId="55" fontId="11" fillId="0" borderId="0" xfId="0" applyNumberFormat="1" applyFont="1" applyAlignment="1" applyProtection="1">
      <alignment horizontal="center" vertical="center"/>
    </xf>
    <xf numFmtId="0" fontId="11" fillId="0" borderId="0" xfId="0" applyFont="1" applyAlignment="1" applyProtection="1">
      <alignment horizontal="center" vertical="center"/>
    </xf>
    <xf numFmtId="0" fontId="10" fillId="0" borderId="10" xfId="0" applyFont="1" applyBorder="1" applyAlignment="1" applyProtection="1">
      <alignment horizontal="center" vertical="center"/>
    </xf>
    <xf numFmtId="0" fontId="10" fillId="0" borderId="50" xfId="0" applyFont="1" applyBorder="1" applyAlignment="1" applyProtection="1">
      <alignment horizontal="center" vertical="center"/>
    </xf>
  </cellXfs>
  <cellStyles count="3">
    <cellStyle name="桁区切り" xfId="1" builtinId="6"/>
    <cellStyle name="標準" xfId="0" builtinId="0"/>
    <cellStyle name="標準 2" xfId="2"/>
  </cellStyles>
  <dxfs count="758">
    <dxf>
      <font>
        <b val="0"/>
        <i val="0"/>
        <strike val="0"/>
        <condense val="0"/>
        <extend val="0"/>
        <outline val="0"/>
        <shadow val="0"/>
        <u val="none"/>
        <vertAlign val="baseline"/>
        <sz val="8"/>
        <color auto="1"/>
        <name val="ＭＳ Ｐゴシック"/>
        <scheme val="none"/>
      </font>
      <alignment horizontal="general" vertical="center" textRotation="0" wrapText="0" indent="0" justifyLastLine="0" shrinkToFit="0" readingOrder="0"/>
      <border diagonalUp="0" diagonalDown="0" outline="0">
        <left style="medium">
          <color indexed="64"/>
        </left>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general" vertical="center" textRotation="0" wrapText="0" indent="0" justifyLastLine="0" shrinkToFit="0" readingOrder="0"/>
      <border diagonalUp="0" diagonalDown="0" outline="0">
        <left style="medium">
          <color indexed="64"/>
        </left>
        <right/>
        <top/>
        <bottom style="thin">
          <color indexed="64"/>
        </bottom>
      </border>
    </dxf>
    <dxf>
      <font>
        <b val="0"/>
        <i val="0"/>
        <strike val="0"/>
        <condense val="0"/>
        <extend val="0"/>
        <outline val="0"/>
        <shadow val="0"/>
        <u val="none"/>
        <vertAlign val="baseline"/>
        <sz val="8"/>
        <color auto="1"/>
        <name val="ＭＳ Ｐゴシック"/>
        <scheme val="none"/>
      </font>
      <fill>
        <patternFill patternType="solid">
          <fgColor indexed="64"/>
          <bgColor theme="8" tint="0.79998168889431442"/>
        </patternFill>
      </fill>
      <alignment horizontal="general" vertical="center" textRotation="0" wrapText="1" indent="0" justifyLastLine="0" shrinkToFit="0" readingOrder="0"/>
      <border diagonalUp="0" diagonalDown="0" outline="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general" vertical="center" textRotation="0" wrapText="1" indent="0" justifyLastLine="0" shrinkToFit="0" readingOrder="0"/>
      <border diagonalUp="0" diagonalDown="0" outline="0">
        <left/>
        <right style="medium">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alignment horizontal="left" vertical="center" textRotation="0" wrapText="0" indent="0" justifyLastLine="0" shrinkToFit="0" readingOrder="0"/>
      <border diagonalUp="0" diagonalDown="0" outline="0">
        <left style="thin">
          <color auto="1"/>
        </left>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left" vertical="center" textRotation="0" wrapText="0" indent="0" justifyLastLine="0" shrinkToFit="0" readingOrder="0"/>
      <border diagonalUp="0" diagonalDown="0" outline="0">
        <left/>
        <right style="thin">
          <color indexed="64"/>
        </right>
        <top/>
        <bottom style="thin">
          <color indexed="64"/>
        </bottom>
      </border>
    </dxf>
    <dxf>
      <font>
        <b val="0"/>
        <i val="0"/>
        <strike val="0"/>
        <condense val="0"/>
        <extend val="0"/>
        <outline val="0"/>
        <shadow val="0"/>
        <u val="none"/>
        <vertAlign val="baseline"/>
        <sz val="8"/>
        <color auto="1"/>
        <name val="ＭＳ Ｐゴシック"/>
        <scheme val="none"/>
      </font>
      <numFmt numFmtId="6" formatCode="#,##0;[Red]\-#,##0"/>
      <alignment horizontal="right"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right" vertical="center" textRotation="0" wrapText="0" indent="0" justifyLastLine="0" shrinkToFit="0" readingOrder="0"/>
      <border diagonalUp="0" diagonalDown="0" outline="0">
        <left style="thin">
          <color indexed="64"/>
        </left>
        <right/>
        <top/>
        <bottom style="thin">
          <color indexed="64"/>
        </bottom>
      </border>
    </dxf>
    <dxf>
      <font>
        <b val="0"/>
        <i val="0"/>
        <strike val="0"/>
        <condense val="0"/>
        <extend val="0"/>
        <outline val="0"/>
        <shadow val="0"/>
        <u val="none"/>
        <vertAlign val="baseline"/>
        <sz val="8"/>
        <color auto="1"/>
        <name val="ＭＳ Ｐゴシック"/>
        <scheme val="none"/>
      </font>
      <numFmt numFmtId="179" formatCode="h&quot;時間&quot;mm&quot;分&quot;;@"/>
      <alignment horizontal="left" vertical="center" textRotation="0" wrapText="1" indent="0" justifyLastLine="0" shrinkToFit="0" readingOrder="0"/>
      <border diagonalUp="0" diagonalDown="0">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179" formatCode="h&quot;時間&quot;mm&quot;分&quot;;@"/>
      <alignment horizontal="left" vertical="center" textRotation="0" wrapText="1" indent="0" justifyLastLine="0" shrinkToFit="0" readingOrder="0"/>
      <border diagonalUp="0" diagonalDown="0" outline="0">
        <left/>
        <right style="thin">
          <color indexed="64"/>
        </right>
        <top/>
        <bottom style="thin">
          <color indexed="64"/>
        </bottom>
      </border>
    </dxf>
    <dxf>
      <font>
        <b val="0"/>
        <i val="0"/>
        <strike val="0"/>
        <condense val="0"/>
        <extend val="0"/>
        <outline val="0"/>
        <shadow val="0"/>
        <u val="none"/>
        <vertAlign val="baseline"/>
        <sz val="8"/>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25" formatCode="h:mm"/>
      <alignment horizontal="left" vertical="center" textRotation="0" wrapText="0" indent="0" justifyLastLine="0" shrinkToFit="0" readingOrder="0"/>
      <border diagonalUp="0" diagonalDown="0">
        <left style="thin">
          <color auto="1"/>
        </left>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25" formatCode="h:mm"/>
      <alignment horizontal="left" vertical="center" textRotation="0" wrapText="0" indent="0" justifyLastLine="0" shrinkToFit="0" readingOrder="0"/>
      <border diagonalUp="0" diagonalDown="0" outline="0">
        <left/>
        <right/>
        <top/>
        <bottom style="thin">
          <color indexed="64"/>
        </bottom>
      </border>
    </dxf>
    <dxf>
      <font>
        <b val="0"/>
        <i val="0"/>
        <strike val="0"/>
        <condense val="0"/>
        <extend val="0"/>
        <outline val="0"/>
        <shadow val="0"/>
        <u val="none"/>
        <vertAlign val="baseline"/>
        <sz val="8"/>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style="thin">
          <color indexed="64"/>
        </left>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25" formatCode="h:mm"/>
      <fill>
        <patternFill patternType="solid">
          <fgColor indexed="64"/>
          <bgColor theme="8" tint="0.79998168889431442"/>
        </patternFill>
      </fill>
      <alignment horizontal="center" vertical="center" textRotation="0" wrapText="0" indent="0" justifyLastLine="0" shrinkToFit="0" readingOrder="0"/>
      <border diagonalUp="0" diagonalDown="0" outline="0">
        <left/>
        <right/>
        <top style="thin">
          <color indexed="64"/>
        </top>
        <bottom style="thin">
          <color indexed="64"/>
        </bottom>
      </border>
      <protection locked="0" hidden="0"/>
    </dxf>
    <dxf>
      <font>
        <b val="0"/>
        <i val="0"/>
        <strike val="0"/>
        <condense val="0"/>
        <extend val="0"/>
        <outline val="0"/>
        <shadow val="0"/>
        <u val="none"/>
        <vertAlign val="baseline"/>
        <sz val="11"/>
        <color auto="1"/>
        <name val="ＭＳ Ｐゴシック"/>
        <scheme val="none"/>
      </font>
      <numFmt numFmtId="25" formatCode="h:mm"/>
      <alignment horizontal="center" vertical="center" textRotation="0" wrapText="0" indent="0" justifyLastLine="0" shrinkToFit="0" readingOrder="0"/>
      <border diagonalUp="0" diagonalDown="0" outline="0">
        <left/>
        <right style="thin">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25" formatCode="h:mm"/>
      <fill>
        <patternFill patternType="solid">
          <fgColor indexed="64"/>
          <bgColor theme="8" tint="0.79998168889431442"/>
        </patternFill>
      </fill>
      <alignment horizontal="center" vertical="center" textRotation="0" wrapText="0" indent="0" justifyLastLine="0" shrinkToFit="0" readingOrder="0"/>
      <border diagonalUp="0" diagonalDown="0" outline="0">
        <left style="thin">
          <color auto="1"/>
        </left>
        <right/>
        <top style="thin">
          <color auto="1"/>
        </top>
        <bottom style="thin">
          <color auto="1"/>
        </bottom>
      </border>
      <protection locked="0" hidden="0"/>
    </dxf>
    <dxf>
      <font>
        <b val="0"/>
        <i val="0"/>
        <strike val="0"/>
        <condense val="0"/>
        <extend val="0"/>
        <outline val="0"/>
        <shadow val="0"/>
        <u val="none"/>
        <vertAlign val="baseline"/>
        <sz val="11"/>
        <color auto="1"/>
        <name val="ＭＳ Ｐゴシック"/>
        <scheme val="none"/>
      </font>
      <numFmt numFmtId="25" formatCode="h:mm"/>
      <alignment horizontal="center" vertical="center" textRotation="0" wrapText="0" indent="0" justifyLastLine="0" shrinkToFit="0" readingOrder="0"/>
      <border diagonalUp="0" diagonalDown="0" outline="0">
        <left/>
        <right style="thin">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alignment horizontal="center" vertical="center" textRotation="0" wrapText="0" indent="0" justifyLastLine="0" shrinkToFit="0" readingOrder="0"/>
      <border diagonalUp="0" diagonalDown="0" outline="0">
        <left/>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center" vertical="center" textRotation="0" wrapText="0" indent="0" justifyLastLine="0" shrinkToFit="0" readingOrder="0"/>
      <border diagonalUp="0" diagonalDown="0" outline="0">
        <left/>
        <right/>
        <top/>
        <bottom style="thin">
          <color indexed="64"/>
        </bottom>
      </border>
    </dxf>
    <dxf>
      <font>
        <b val="0"/>
        <i val="0"/>
        <strike val="0"/>
        <condense val="0"/>
        <extend val="0"/>
        <outline val="0"/>
        <shadow val="0"/>
        <u val="none"/>
        <vertAlign val="baseline"/>
        <sz val="8"/>
        <color auto="1"/>
        <name val="ＭＳ Ｐゴシック"/>
        <scheme val="none"/>
      </font>
      <numFmt numFmtId="25" formatCode="h:mm"/>
      <fill>
        <patternFill patternType="solid">
          <fgColor indexed="64"/>
          <bgColor theme="8" tint="0.79998168889431442"/>
        </patternFill>
      </fill>
      <alignment horizontal="center" vertical="center" textRotation="0" wrapText="0" indent="0" justifyLastLine="0" shrinkToFit="0" readingOrder="0"/>
      <border diagonalUp="0" diagonalDown="0" outline="0">
        <left style="thin">
          <color indexed="64"/>
        </left>
        <right style="thin">
          <color auto="1"/>
        </right>
        <top style="thin">
          <color auto="1"/>
        </top>
        <bottom style="thin">
          <color auto="1"/>
        </bottom>
      </border>
      <protection locked="0" hidden="0"/>
    </dxf>
    <dxf>
      <font>
        <b val="0"/>
        <i val="0"/>
        <strike val="0"/>
        <condense val="0"/>
        <extend val="0"/>
        <outline val="0"/>
        <shadow val="0"/>
        <u val="none"/>
        <vertAlign val="baseline"/>
        <sz val="11"/>
        <color auto="1"/>
        <name val="ＭＳ Ｐゴシック"/>
        <scheme val="none"/>
      </font>
      <numFmt numFmtId="25" formatCode="h:mm"/>
      <alignment horizontal="center" vertical="center" textRotation="0" wrapText="0" indent="0" justifyLastLine="0" shrinkToFit="0" readingOrder="0"/>
      <border diagonalUp="0" diagonalDown="0" outline="0">
        <left style="thin">
          <color indexed="64"/>
        </left>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0" formatCode="General"/>
      <fill>
        <patternFill patternType="none">
          <fgColor indexed="64"/>
          <bgColor auto="1"/>
        </patternFill>
      </fill>
      <alignment horizontal="left" vertical="center" textRotation="0" wrapText="0" indent="0" justifyLastLine="0" shrinkToFit="0" readingOrder="0"/>
      <border diagonalUp="0" diagonalDown="0" outline="0">
        <left/>
        <right style="thin">
          <color indexed="64"/>
        </right>
        <top/>
        <bottom/>
      </border>
      <protection locked="1" hidden="0"/>
    </dxf>
    <dxf>
      <font>
        <b val="0"/>
        <i val="0"/>
        <strike val="0"/>
        <condense val="0"/>
        <extend val="0"/>
        <outline val="0"/>
        <shadow val="0"/>
        <u val="none"/>
        <vertAlign val="baseline"/>
        <sz val="11"/>
        <color auto="1"/>
        <name val="ＭＳ Ｐゴシック"/>
        <scheme val="none"/>
      </font>
      <numFmt numFmtId="47" formatCode="m&quot;月&quot;d&quot;日&quot;"/>
      <alignment horizontal="right" vertical="center" textRotation="0" wrapText="0" indent="0" justifyLastLine="0" shrinkToFit="0" readingOrder="0"/>
      <border diagonalUp="0" diagonalDown="0" outline="0">
        <left/>
        <right style="thin">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47" formatCode="m&quot;月&quot;d&quot;日&quot;"/>
      <fill>
        <patternFill patternType="solid">
          <fgColor indexed="64"/>
          <bgColor theme="8" tint="0.79998168889431442"/>
        </patternFill>
      </fill>
      <alignment horizontal="right" vertical="center" textRotation="0" wrapText="0" indent="0" justifyLastLine="0" shrinkToFit="0" readingOrder="0"/>
      <border diagonalUp="0" diagonalDown="0" outline="0">
        <left style="medium">
          <color indexed="64"/>
        </left>
        <right/>
        <top style="thin">
          <color auto="1"/>
        </top>
        <bottom style="thin">
          <color auto="1"/>
        </bottom>
      </border>
      <protection locked="0" hidden="0"/>
    </dxf>
    <dxf>
      <font>
        <b val="0"/>
        <i val="0"/>
        <strike val="0"/>
        <condense val="0"/>
        <extend val="0"/>
        <outline val="0"/>
        <shadow val="0"/>
        <u val="none"/>
        <vertAlign val="baseline"/>
        <sz val="11"/>
        <color auto="1"/>
        <name val="ＭＳ Ｐゴシック"/>
        <scheme val="none"/>
      </font>
      <numFmt numFmtId="47" formatCode="m&quot;月&quot;d&quot;日&quot;"/>
      <alignment horizontal="right" vertical="center" textRotation="0" wrapText="0" indent="0" justifyLastLine="0" shrinkToFit="0" readingOrder="0"/>
      <border diagonalUp="0" diagonalDown="0" outline="0">
        <left/>
        <right style="thin">
          <color indexed="64"/>
        </right>
        <top/>
        <bottom style="thin">
          <color indexed="64"/>
        </bottom>
      </border>
      <protection locked="0" hidden="0"/>
    </dxf>
    <dxf>
      <border diagonalUp="0" diagonalDown="0">
        <left style="medium">
          <color rgb="FF000000"/>
        </left>
        <right/>
        <top/>
        <bottom/>
      </border>
    </dxf>
    <dxf>
      <font>
        <strike val="0"/>
        <outline val="0"/>
        <shadow val="0"/>
        <vertAlign val="baseline"/>
        <sz val="8"/>
        <color auto="1"/>
        <name val="ＭＳ Ｐゴシック"/>
        <scheme val="none"/>
      </font>
      <protection locked="1" hidden="0"/>
    </dxf>
    <dxf>
      <border outline="0">
        <bottom style="thin">
          <color rgb="FF000000"/>
        </bottom>
      </border>
    </dxf>
    <dxf>
      <font>
        <strike val="0"/>
        <outline val="0"/>
        <shadow val="0"/>
        <vertAlign val="baseline"/>
        <sz val="8"/>
        <color auto="1"/>
        <name val="ＭＳ Ｐゴシック"/>
        <scheme val="none"/>
      </font>
      <protection locked="1" hidden="0"/>
    </dxf>
    <dxf>
      <font>
        <b val="0"/>
        <i val="0"/>
        <strike val="0"/>
        <condense val="0"/>
        <extend val="0"/>
        <outline val="0"/>
        <shadow val="0"/>
        <u val="none"/>
        <vertAlign val="baseline"/>
        <sz val="8"/>
        <color auto="1"/>
        <name val="ＭＳ Ｐゴシック"/>
        <scheme val="none"/>
      </font>
      <alignment horizontal="general" vertical="center" textRotation="0" wrapText="0" indent="0" justifyLastLine="0" shrinkToFit="0" readingOrder="0"/>
      <border diagonalUp="0" diagonalDown="0" outline="0">
        <left style="medium">
          <color indexed="64"/>
        </left>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general" vertical="center" textRotation="0" wrapText="0" indent="0" justifyLastLine="0" shrinkToFit="0" readingOrder="0"/>
      <border diagonalUp="0" diagonalDown="0" outline="0">
        <left style="medium">
          <color indexed="64"/>
        </left>
        <right/>
        <top/>
        <bottom style="thin">
          <color indexed="64"/>
        </bottom>
      </border>
    </dxf>
    <dxf>
      <font>
        <b val="0"/>
        <i val="0"/>
        <strike val="0"/>
        <condense val="0"/>
        <extend val="0"/>
        <outline val="0"/>
        <shadow val="0"/>
        <u val="none"/>
        <vertAlign val="baseline"/>
        <sz val="8"/>
        <color auto="1"/>
        <name val="ＭＳ Ｐゴシック"/>
        <scheme val="none"/>
      </font>
      <fill>
        <patternFill patternType="solid">
          <fgColor indexed="64"/>
          <bgColor theme="8" tint="0.79998168889431442"/>
        </patternFill>
      </fill>
      <alignment horizontal="general" vertical="center" textRotation="0" wrapText="1" indent="0" justifyLastLine="0" shrinkToFit="0" readingOrder="0"/>
      <border diagonalUp="0" diagonalDown="0" outline="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general" vertical="center" textRotation="0" wrapText="1" indent="0" justifyLastLine="0" shrinkToFit="0" readingOrder="0"/>
      <border diagonalUp="0" diagonalDown="0" outline="0">
        <left/>
        <right style="medium">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alignment horizontal="left" vertical="center" textRotation="0" wrapText="0" indent="0" justifyLastLine="0" shrinkToFit="0" readingOrder="0"/>
      <border diagonalUp="0" diagonalDown="0" outline="0">
        <left style="thin">
          <color auto="1"/>
        </left>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left" vertical="center" textRotation="0" wrapText="0" indent="0" justifyLastLine="0" shrinkToFit="0" readingOrder="0"/>
      <border diagonalUp="0" diagonalDown="0" outline="0">
        <left/>
        <right style="thin">
          <color indexed="64"/>
        </right>
        <top/>
        <bottom style="thin">
          <color indexed="64"/>
        </bottom>
      </border>
    </dxf>
    <dxf>
      <font>
        <b val="0"/>
        <i val="0"/>
        <strike val="0"/>
        <condense val="0"/>
        <extend val="0"/>
        <outline val="0"/>
        <shadow val="0"/>
        <u val="none"/>
        <vertAlign val="baseline"/>
        <sz val="8"/>
        <color auto="1"/>
        <name val="ＭＳ Ｐゴシック"/>
        <scheme val="none"/>
      </font>
      <numFmt numFmtId="6" formatCode="#,##0;[Red]\-#,##0"/>
      <alignment horizontal="right"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right" vertical="center" textRotation="0" wrapText="0" indent="0" justifyLastLine="0" shrinkToFit="0" readingOrder="0"/>
      <border diagonalUp="0" diagonalDown="0" outline="0">
        <left style="thin">
          <color indexed="64"/>
        </left>
        <right/>
        <top/>
        <bottom style="thin">
          <color indexed="64"/>
        </bottom>
      </border>
    </dxf>
    <dxf>
      <font>
        <b val="0"/>
        <i val="0"/>
        <strike val="0"/>
        <condense val="0"/>
        <extend val="0"/>
        <outline val="0"/>
        <shadow val="0"/>
        <u val="none"/>
        <vertAlign val="baseline"/>
        <sz val="8"/>
        <color auto="1"/>
        <name val="ＭＳ Ｐゴシック"/>
        <scheme val="none"/>
      </font>
      <numFmt numFmtId="179" formatCode="h&quot;時間&quot;mm&quot;分&quot;;@"/>
      <alignment horizontal="left" vertical="center" textRotation="0" wrapText="1" indent="0" justifyLastLine="0" shrinkToFit="0" readingOrder="0"/>
      <border diagonalUp="0" diagonalDown="0">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179" formatCode="h&quot;時間&quot;mm&quot;分&quot;;@"/>
      <alignment horizontal="left" vertical="center" textRotation="0" wrapText="1" indent="0" justifyLastLine="0" shrinkToFit="0" readingOrder="0"/>
      <border diagonalUp="0" diagonalDown="0" outline="0">
        <left/>
        <right style="thin">
          <color indexed="64"/>
        </right>
        <top/>
        <bottom style="thin">
          <color indexed="64"/>
        </bottom>
      </border>
    </dxf>
    <dxf>
      <font>
        <b val="0"/>
        <i val="0"/>
        <strike val="0"/>
        <condense val="0"/>
        <extend val="0"/>
        <outline val="0"/>
        <shadow val="0"/>
        <u val="none"/>
        <vertAlign val="baseline"/>
        <sz val="8"/>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25" formatCode="h:mm"/>
      <alignment horizontal="left" vertical="center" textRotation="0" wrapText="0" indent="0" justifyLastLine="0" shrinkToFit="0" readingOrder="0"/>
      <border diagonalUp="0" diagonalDown="0">
        <left style="thin">
          <color auto="1"/>
        </left>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25" formatCode="h:mm"/>
      <alignment horizontal="left" vertical="center" textRotation="0" wrapText="0" indent="0" justifyLastLine="0" shrinkToFit="0" readingOrder="0"/>
      <border diagonalUp="0" diagonalDown="0" outline="0">
        <left/>
        <right/>
        <top/>
        <bottom style="thin">
          <color indexed="64"/>
        </bottom>
      </border>
    </dxf>
    <dxf>
      <font>
        <b val="0"/>
        <i val="0"/>
        <strike val="0"/>
        <condense val="0"/>
        <extend val="0"/>
        <outline val="0"/>
        <shadow val="0"/>
        <u val="none"/>
        <vertAlign val="baseline"/>
        <sz val="8"/>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style="thin">
          <color indexed="64"/>
        </left>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25" formatCode="h:mm"/>
      <fill>
        <patternFill patternType="solid">
          <fgColor indexed="64"/>
          <bgColor theme="8" tint="0.79998168889431442"/>
        </patternFill>
      </fill>
      <alignment horizontal="center" vertical="center" textRotation="0" wrapText="0" indent="0" justifyLastLine="0" shrinkToFit="0" readingOrder="0"/>
      <border diagonalUp="0" diagonalDown="0" outline="0">
        <left/>
        <right/>
        <top style="thin">
          <color indexed="64"/>
        </top>
        <bottom style="thin">
          <color indexed="64"/>
        </bottom>
      </border>
      <protection locked="0" hidden="0"/>
    </dxf>
    <dxf>
      <font>
        <b val="0"/>
        <i val="0"/>
        <strike val="0"/>
        <condense val="0"/>
        <extend val="0"/>
        <outline val="0"/>
        <shadow val="0"/>
        <u val="none"/>
        <vertAlign val="baseline"/>
        <sz val="11"/>
        <color auto="1"/>
        <name val="ＭＳ Ｐゴシック"/>
        <scheme val="none"/>
      </font>
      <numFmt numFmtId="25" formatCode="h:mm"/>
      <alignment horizontal="center" vertical="center" textRotation="0" wrapText="0" indent="0" justifyLastLine="0" shrinkToFit="0" readingOrder="0"/>
      <border diagonalUp="0" diagonalDown="0" outline="0">
        <left/>
        <right style="thin">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25" formatCode="h:mm"/>
      <fill>
        <patternFill patternType="solid">
          <fgColor indexed="64"/>
          <bgColor theme="8" tint="0.79998168889431442"/>
        </patternFill>
      </fill>
      <alignment horizontal="center" vertical="center" textRotation="0" wrapText="0" indent="0" justifyLastLine="0" shrinkToFit="0" readingOrder="0"/>
      <border diagonalUp="0" diagonalDown="0" outline="0">
        <left style="thin">
          <color auto="1"/>
        </left>
        <right/>
        <top style="thin">
          <color auto="1"/>
        </top>
        <bottom style="thin">
          <color auto="1"/>
        </bottom>
      </border>
      <protection locked="0" hidden="0"/>
    </dxf>
    <dxf>
      <font>
        <b val="0"/>
        <i val="0"/>
        <strike val="0"/>
        <condense val="0"/>
        <extend val="0"/>
        <outline val="0"/>
        <shadow val="0"/>
        <u val="none"/>
        <vertAlign val="baseline"/>
        <sz val="11"/>
        <color auto="1"/>
        <name val="ＭＳ Ｐゴシック"/>
        <scheme val="none"/>
      </font>
      <numFmt numFmtId="25" formatCode="h:mm"/>
      <alignment horizontal="center" vertical="center" textRotation="0" wrapText="0" indent="0" justifyLastLine="0" shrinkToFit="0" readingOrder="0"/>
      <border diagonalUp="0" diagonalDown="0" outline="0">
        <left/>
        <right style="thin">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alignment horizontal="center" vertical="center" textRotation="0" wrapText="0" indent="0" justifyLastLine="0" shrinkToFit="0" readingOrder="0"/>
      <border diagonalUp="0" diagonalDown="0" outline="0">
        <left/>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center" vertical="center" textRotation="0" wrapText="0" indent="0" justifyLastLine="0" shrinkToFit="0" readingOrder="0"/>
      <border diagonalUp="0" diagonalDown="0" outline="0">
        <left/>
        <right/>
        <top/>
        <bottom style="thin">
          <color indexed="64"/>
        </bottom>
      </border>
    </dxf>
    <dxf>
      <font>
        <b val="0"/>
        <i val="0"/>
        <strike val="0"/>
        <condense val="0"/>
        <extend val="0"/>
        <outline val="0"/>
        <shadow val="0"/>
        <u val="none"/>
        <vertAlign val="baseline"/>
        <sz val="8"/>
        <color auto="1"/>
        <name val="ＭＳ Ｐゴシック"/>
        <scheme val="none"/>
      </font>
      <numFmt numFmtId="25" formatCode="h:mm"/>
      <fill>
        <patternFill patternType="solid">
          <fgColor indexed="64"/>
          <bgColor theme="8" tint="0.79998168889431442"/>
        </patternFill>
      </fill>
      <alignment horizontal="center" vertical="center" textRotation="0" wrapText="0" indent="0" justifyLastLine="0" shrinkToFit="0" readingOrder="0"/>
      <border diagonalUp="0" diagonalDown="0" outline="0">
        <left style="thin">
          <color indexed="64"/>
        </left>
        <right style="thin">
          <color auto="1"/>
        </right>
        <top style="thin">
          <color auto="1"/>
        </top>
        <bottom style="thin">
          <color auto="1"/>
        </bottom>
      </border>
      <protection locked="0" hidden="0"/>
    </dxf>
    <dxf>
      <font>
        <b val="0"/>
        <i val="0"/>
        <strike val="0"/>
        <condense val="0"/>
        <extend val="0"/>
        <outline val="0"/>
        <shadow val="0"/>
        <u val="none"/>
        <vertAlign val="baseline"/>
        <sz val="11"/>
        <color auto="1"/>
        <name val="ＭＳ Ｐゴシック"/>
        <scheme val="none"/>
      </font>
      <numFmt numFmtId="25" formatCode="h:mm"/>
      <alignment horizontal="center" vertical="center" textRotation="0" wrapText="0" indent="0" justifyLastLine="0" shrinkToFit="0" readingOrder="0"/>
      <border diagonalUp="0" diagonalDown="0" outline="0">
        <left style="thin">
          <color indexed="64"/>
        </left>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0" formatCode="General"/>
      <fill>
        <patternFill patternType="none">
          <fgColor indexed="64"/>
          <bgColor auto="1"/>
        </patternFill>
      </fill>
      <alignment horizontal="left" vertical="center" textRotation="0" wrapText="0" indent="0" justifyLastLine="0" shrinkToFit="0" readingOrder="0"/>
      <border diagonalUp="0" diagonalDown="0" outline="0">
        <left/>
        <right style="thin">
          <color indexed="64"/>
        </right>
        <top/>
        <bottom/>
      </border>
      <protection locked="1" hidden="0"/>
    </dxf>
    <dxf>
      <font>
        <b val="0"/>
        <i val="0"/>
        <strike val="0"/>
        <condense val="0"/>
        <extend val="0"/>
        <outline val="0"/>
        <shadow val="0"/>
        <u val="none"/>
        <vertAlign val="baseline"/>
        <sz val="11"/>
        <color auto="1"/>
        <name val="ＭＳ Ｐゴシック"/>
        <scheme val="none"/>
      </font>
      <numFmt numFmtId="47" formatCode="m&quot;月&quot;d&quot;日&quot;"/>
      <alignment horizontal="right" vertical="center" textRotation="0" wrapText="0" indent="0" justifyLastLine="0" shrinkToFit="0" readingOrder="0"/>
      <border diagonalUp="0" diagonalDown="0" outline="0">
        <left/>
        <right style="thin">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47" formatCode="m&quot;月&quot;d&quot;日&quot;"/>
      <fill>
        <patternFill patternType="solid">
          <fgColor indexed="64"/>
          <bgColor theme="8" tint="0.79998168889431442"/>
        </patternFill>
      </fill>
      <alignment horizontal="right" vertical="center" textRotation="0" wrapText="0" indent="0" justifyLastLine="0" shrinkToFit="0" readingOrder="0"/>
      <border diagonalUp="0" diagonalDown="0" outline="0">
        <left style="medium">
          <color indexed="64"/>
        </left>
        <right/>
        <top style="thin">
          <color auto="1"/>
        </top>
        <bottom style="thin">
          <color auto="1"/>
        </bottom>
      </border>
      <protection locked="0" hidden="0"/>
    </dxf>
    <dxf>
      <font>
        <b val="0"/>
        <i val="0"/>
        <strike val="0"/>
        <condense val="0"/>
        <extend val="0"/>
        <outline val="0"/>
        <shadow val="0"/>
        <u val="none"/>
        <vertAlign val="baseline"/>
        <sz val="11"/>
        <color auto="1"/>
        <name val="ＭＳ Ｐゴシック"/>
        <scheme val="none"/>
      </font>
      <numFmt numFmtId="47" formatCode="m&quot;月&quot;d&quot;日&quot;"/>
      <alignment horizontal="right" vertical="center" textRotation="0" wrapText="0" indent="0" justifyLastLine="0" shrinkToFit="0" readingOrder="0"/>
      <border diagonalUp="0" diagonalDown="0" outline="0">
        <left/>
        <right style="thin">
          <color indexed="64"/>
        </right>
        <top/>
        <bottom style="thin">
          <color indexed="64"/>
        </bottom>
      </border>
      <protection locked="0" hidden="0"/>
    </dxf>
    <dxf>
      <border diagonalUp="0" diagonalDown="0">
        <left style="medium">
          <color rgb="FF000000"/>
        </left>
        <right/>
        <top/>
        <bottom/>
      </border>
    </dxf>
    <dxf>
      <font>
        <strike val="0"/>
        <outline val="0"/>
        <shadow val="0"/>
        <vertAlign val="baseline"/>
        <sz val="8"/>
        <color auto="1"/>
        <name val="ＭＳ Ｐゴシック"/>
        <scheme val="none"/>
      </font>
      <protection locked="1" hidden="0"/>
    </dxf>
    <dxf>
      <border outline="0">
        <bottom style="thin">
          <color rgb="FF000000"/>
        </bottom>
      </border>
    </dxf>
    <dxf>
      <font>
        <strike val="0"/>
        <outline val="0"/>
        <shadow val="0"/>
        <vertAlign val="baseline"/>
        <sz val="8"/>
        <color auto="1"/>
        <name val="ＭＳ Ｐゴシック"/>
        <scheme val="none"/>
      </font>
      <protection locked="1" hidden="0"/>
    </dxf>
    <dxf>
      <font>
        <b val="0"/>
        <i val="0"/>
        <strike val="0"/>
        <condense val="0"/>
        <extend val="0"/>
        <outline val="0"/>
        <shadow val="0"/>
        <u val="none"/>
        <vertAlign val="baseline"/>
        <sz val="8"/>
        <color auto="1"/>
        <name val="ＭＳ Ｐゴシック"/>
        <scheme val="none"/>
      </font>
      <alignment horizontal="general" vertical="center" textRotation="0" wrapText="0" indent="0" justifyLastLine="0" shrinkToFit="0" readingOrder="0"/>
      <border diagonalUp="0" diagonalDown="0" outline="0">
        <left style="medium">
          <color indexed="64"/>
        </left>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general" vertical="center" textRotation="0" wrapText="0" indent="0" justifyLastLine="0" shrinkToFit="0" readingOrder="0"/>
      <border diagonalUp="0" diagonalDown="0" outline="0">
        <left style="medium">
          <color indexed="64"/>
        </left>
        <right/>
        <top/>
        <bottom style="thin">
          <color indexed="64"/>
        </bottom>
      </border>
    </dxf>
    <dxf>
      <font>
        <b val="0"/>
        <i val="0"/>
        <strike val="0"/>
        <condense val="0"/>
        <extend val="0"/>
        <outline val="0"/>
        <shadow val="0"/>
        <u val="none"/>
        <vertAlign val="baseline"/>
        <sz val="8"/>
        <color auto="1"/>
        <name val="ＭＳ Ｐゴシック"/>
        <scheme val="none"/>
      </font>
      <fill>
        <patternFill patternType="solid">
          <fgColor indexed="64"/>
          <bgColor theme="8" tint="0.79998168889431442"/>
        </patternFill>
      </fill>
      <alignment horizontal="general" vertical="center" textRotation="0" wrapText="1" indent="0" justifyLastLine="0" shrinkToFit="0" readingOrder="0"/>
      <border diagonalUp="0" diagonalDown="0" outline="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general" vertical="center" textRotation="0" wrapText="1" indent="0" justifyLastLine="0" shrinkToFit="0" readingOrder="0"/>
      <border diagonalUp="0" diagonalDown="0" outline="0">
        <left/>
        <right style="medium">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alignment horizontal="left" vertical="center" textRotation="0" wrapText="0" indent="0" justifyLastLine="0" shrinkToFit="0" readingOrder="0"/>
      <border diagonalUp="0" diagonalDown="0" outline="0">
        <left style="thin">
          <color auto="1"/>
        </left>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left" vertical="center" textRotation="0" wrapText="0" indent="0" justifyLastLine="0" shrinkToFit="0" readingOrder="0"/>
      <border diagonalUp="0" diagonalDown="0" outline="0">
        <left/>
        <right style="thin">
          <color indexed="64"/>
        </right>
        <top/>
        <bottom style="thin">
          <color indexed="64"/>
        </bottom>
      </border>
    </dxf>
    <dxf>
      <font>
        <b val="0"/>
        <i val="0"/>
        <strike val="0"/>
        <condense val="0"/>
        <extend val="0"/>
        <outline val="0"/>
        <shadow val="0"/>
        <u val="none"/>
        <vertAlign val="baseline"/>
        <sz val="8"/>
        <color auto="1"/>
        <name val="ＭＳ Ｐゴシック"/>
        <scheme val="none"/>
      </font>
      <numFmt numFmtId="6" formatCode="#,##0;[Red]\-#,##0"/>
      <alignment horizontal="right"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right" vertical="center" textRotation="0" wrapText="0" indent="0" justifyLastLine="0" shrinkToFit="0" readingOrder="0"/>
      <border diagonalUp="0" diagonalDown="0" outline="0">
        <left style="thin">
          <color indexed="64"/>
        </left>
        <right/>
        <top/>
        <bottom style="thin">
          <color indexed="64"/>
        </bottom>
      </border>
    </dxf>
    <dxf>
      <font>
        <b val="0"/>
        <i val="0"/>
        <strike val="0"/>
        <condense val="0"/>
        <extend val="0"/>
        <outline val="0"/>
        <shadow val="0"/>
        <u val="none"/>
        <vertAlign val="baseline"/>
        <sz val="8"/>
        <color auto="1"/>
        <name val="ＭＳ Ｐゴシック"/>
        <scheme val="none"/>
      </font>
      <numFmt numFmtId="179" formatCode="h&quot;時間&quot;mm&quot;分&quot;;@"/>
      <alignment horizontal="left" vertical="center" textRotation="0" wrapText="1" indent="0" justifyLastLine="0" shrinkToFit="0" readingOrder="0"/>
      <border diagonalUp="0" diagonalDown="0">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179" formatCode="h&quot;時間&quot;mm&quot;分&quot;;@"/>
      <alignment horizontal="left" vertical="center" textRotation="0" wrapText="1" indent="0" justifyLastLine="0" shrinkToFit="0" readingOrder="0"/>
      <border diagonalUp="0" diagonalDown="0" outline="0">
        <left/>
        <right style="thin">
          <color indexed="64"/>
        </right>
        <top/>
        <bottom style="thin">
          <color indexed="64"/>
        </bottom>
      </border>
    </dxf>
    <dxf>
      <font>
        <b val="0"/>
        <i val="0"/>
        <strike val="0"/>
        <condense val="0"/>
        <extend val="0"/>
        <outline val="0"/>
        <shadow val="0"/>
        <u val="none"/>
        <vertAlign val="baseline"/>
        <sz val="8"/>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25" formatCode="h:mm"/>
      <alignment horizontal="left" vertical="center" textRotation="0" wrapText="0" indent="0" justifyLastLine="0" shrinkToFit="0" readingOrder="0"/>
      <border diagonalUp="0" diagonalDown="0">
        <left style="thin">
          <color auto="1"/>
        </left>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25" formatCode="h:mm"/>
      <alignment horizontal="left" vertical="center" textRotation="0" wrapText="0" indent="0" justifyLastLine="0" shrinkToFit="0" readingOrder="0"/>
      <border diagonalUp="0" diagonalDown="0" outline="0">
        <left/>
        <right/>
        <top/>
        <bottom style="thin">
          <color indexed="64"/>
        </bottom>
      </border>
    </dxf>
    <dxf>
      <font>
        <b val="0"/>
        <i val="0"/>
        <strike val="0"/>
        <condense val="0"/>
        <extend val="0"/>
        <outline val="0"/>
        <shadow val="0"/>
        <u val="none"/>
        <vertAlign val="baseline"/>
        <sz val="8"/>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style="thin">
          <color indexed="64"/>
        </left>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25" formatCode="h:mm"/>
      <fill>
        <patternFill patternType="solid">
          <fgColor indexed="64"/>
          <bgColor theme="8" tint="0.79998168889431442"/>
        </patternFill>
      </fill>
      <alignment horizontal="center" vertical="center" textRotation="0" wrapText="0" indent="0" justifyLastLine="0" shrinkToFit="0" readingOrder="0"/>
      <border diagonalUp="0" diagonalDown="0" outline="0">
        <left/>
        <right/>
        <top style="thin">
          <color indexed="64"/>
        </top>
        <bottom style="thin">
          <color indexed="64"/>
        </bottom>
      </border>
      <protection locked="0" hidden="0"/>
    </dxf>
    <dxf>
      <font>
        <b val="0"/>
        <i val="0"/>
        <strike val="0"/>
        <condense val="0"/>
        <extend val="0"/>
        <outline val="0"/>
        <shadow val="0"/>
        <u val="none"/>
        <vertAlign val="baseline"/>
        <sz val="11"/>
        <color auto="1"/>
        <name val="ＭＳ Ｐゴシック"/>
        <scheme val="none"/>
      </font>
      <numFmt numFmtId="25" formatCode="h:mm"/>
      <alignment horizontal="center" vertical="center" textRotation="0" wrapText="0" indent="0" justifyLastLine="0" shrinkToFit="0" readingOrder="0"/>
      <border diagonalUp="0" diagonalDown="0" outline="0">
        <left/>
        <right style="thin">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25" formatCode="h:mm"/>
      <fill>
        <patternFill patternType="solid">
          <fgColor indexed="64"/>
          <bgColor theme="8" tint="0.79998168889431442"/>
        </patternFill>
      </fill>
      <alignment horizontal="center" vertical="center" textRotation="0" wrapText="0" indent="0" justifyLastLine="0" shrinkToFit="0" readingOrder="0"/>
      <border diagonalUp="0" diagonalDown="0" outline="0">
        <left style="thin">
          <color auto="1"/>
        </left>
        <right/>
        <top style="thin">
          <color auto="1"/>
        </top>
        <bottom style="thin">
          <color auto="1"/>
        </bottom>
      </border>
      <protection locked="0" hidden="0"/>
    </dxf>
    <dxf>
      <font>
        <b val="0"/>
        <i val="0"/>
        <strike val="0"/>
        <condense val="0"/>
        <extend val="0"/>
        <outline val="0"/>
        <shadow val="0"/>
        <u val="none"/>
        <vertAlign val="baseline"/>
        <sz val="11"/>
        <color auto="1"/>
        <name val="ＭＳ Ｐゴシック"/>
        <scheme val="none"/>
      </font>
      <numFmt numFmtId="25" formatCode="h:mm"/>
      <alignment horizontal="center" vertical="center" textRotation="0" wrapText="0" indent="0" justifyLastLine="0" shrinkToFit="0" readingOrder="0"/>
      <border diagonalUp="0" diagonalDown="0" outline="0">
        <left/>
        <right style="thin">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alignment horizontal="center" vertical="center" textRotation="0" wrapText="0" indent="0" justifyLastLine="0" shrinkToFit="0" readingOrder="0"/>
      <border diagonalUp="0" diagonalDown="0" outline="0">
        <left/>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center" vertical="center" textRotation="0" wrapText="0" indent="0" justifyLastLine="0" shrinkToFit="0" readingOrder="0"/>
      <border diagonalUp="0" diagonalDown="0" outline="0">
        <left/>
        <right/>
        <top/>
        <bottom style="thin">
          <color indexed="64"/>
        </bottom>
      </border>
    </dxf>
    <dxf>
      <font>
        <b val="0"/>
        <i val="0"/>
        <strike val="0"/>
        <condense val="0"/>
        <extend val="0"/>
        <outline val="0"/>
        <shadow val="0"/>
        <u val="none"/>
        <vertAlign val="baseline"/>
        <sz val="8"/>
        <color auto="1"/>
        <name val="ＭＳ Ｐゴシック"/>
        <scheme val="none"/>
      </font>
      <numFmt numFmtId="25" formatCode="h:mm"/>
      <fill>
        <patternFill patternType="solid">
          <fgColor indexed="64"/>
          <bgColor theme="8" tint="0.79998168889431442"/>
        </patternFill>
      </fill>
      <alignment horizontal="center" vertical="center" textRotation="0" wrapText="0" indent="0" justifyLastLine="0" shrinkToFit="0" readingOrder="0"/>
      <border diagonalUp="0" diagonalDown="0" outline="0">
        <left style="thin">
          <color indexed="64"/>
        </left>
        <right style="thin">
          <color auto="1"/>
        </right>
        <top style="thin">
          <color auto="1"/>
        </top>
        <bottom style="thin">
          <color auto="1"/>
        </bottom>
      </border>
      <protection locked="0" hidden="0"/>
    </dxf>
    <dxf>
      <font>
        <b val="0"/>
        <i val="0"/>
        <strike val="0"/>
        <condense val="0"/>
        <extend val="0"/>
        <outline val="0"/>
        <shadow val="0"/>
        <u val="none"/>
        <vertAlign val="baseline"/>
        <sz val="11"/>
        <color auto="1"/>
        <name val="ＭＳ Ｐゴシック"/>
        <scheme val="none"/>
      </font>
      <numFmt numFmtId="25" formatCode="h:mm"/>
      <alignment horizontal="center" vertical="center" textRotation="0" wrapText="0" indent="0" justifyLastLine="0" shrinkToFit="0" readingOrder="0"/>
      <border diagonalUp="0" diagonalDown="0" outline="0">
        <left style="thin">
          <color indexed="64"/>
        </left>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0" formatCode="General"/>
      <fill>
        <patternFill patternType="none">
          <fgColor indexed="64"/>
          <bgColor auto="1"/>
        </patternFill>
      </fill>
      <alignment horizontal="left" vertical="center" textRotation="0" wrapText="0" indent="0" justifyLastLine="0" shrinkToFit="0" readingOrder="0"/>
      <border diagonalUp="0" diagonalDown="0" outline="0">
        <left/>
        <right style="thin">
          <color indexed="64"/>
        </right>
        <top/>
        <bottom/>
      </border>
      <protection locked="1" hidden="0"/>
    </dxf>
    <dxf>
      <font>
        <b val="0"/>
        <i val="0"/>
        <strike val="0"/>
        <condense val="0"/>
        <extend val="0"/>
        <outline val="0"/>
        <shadow val="0"/>
        <u val="none"/>
        <vertAlign val="baseline"/>
        <sz val="11"/>
        <color auto="1"/>
        <name val="ＭＳ Ｐゴシック"/>
        <scheme val="none"/>
      </font>
      <numFmt numFmtId="47" formatCode="m&quot;月&quot;d&quot;日&quot;"/>
      <alignment horizontal="right" vertical="center" textRotation="0" wrapText="0" indent="0" justifyLastLine="0" shrinkToFit="0" readingOrder="0"/>
      <border diagonalUp="0" diagonalDown="0" outline="0">
        <left/>
        <right style="thin">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47" formatCode="m&quot;月&quot;d&quot;日&quot;"/>
      <fill>
        <patternFill patternType="solid">
          <fgColor indexed="64"/>
          <bgColor theme="8" tint="0.79998168889431442"/>
        </patternFill>
      </fill>
      <alignment horizontal="right" vertical="center" textRotation="0" wrapText="0" indent="0" justifyLastLine="0" shrinkToFit="0" readingOrder="0"/>
      <border diagonalUp="0" diagonalDown="0" outline="0">
        <left style="medium">
          <color indexed="64"/>
        </left>
        <right/>
        <top style="thin">
          <color auto="1"/>
        </top>
        <bottom style="thin">
          <color auto="1"/>
        </bottom>
      </border>
      <protection locked="0" hidden="0"/>
    </dxf>
    <dxf>
      <font>
        <b val="0"/>
        <i val="0"/>
        <strike val="0"/>
        <condense val="0"/>
        <extend val="0"/>
        <outline val="0"/>
        <shadow val="0"/>
        <u val="none"/>
        <vertAlign val="baseline"/>
        <sz val="11"/>
        <color auto="1"/>
        <name val="ＭＳ Ｐゴシック"/>
        <scheme val="none"/>
      </font>
      <numFmt numFmtId="47" formatCode="m&quot;月&quot;d&quot;日&quot;"/>
      <alignment horizontal="right" vertical="center" textRotation="0" wrapText="0" indent="0" justifyLastLine="0" shrinkToFit="0" readingOrder="0"/>
      <border diagonalUp="0" diagonalDown="0" outline="0">
        <left/>
        <right style="thin">
          <color indexed="64"/>
        </right>
        <top/>
        <bottom style="thin">
          <color indexed="64"/>
        </bottom>
      </border>
      <protection locked="0" hidden="0"/>
    </dxf>
    <dxf>
      <border diagonalUp="0" diagonalDown="0">
        <left style="medium">
          <color rgb="FF000000"/>
        </left>
        <right/>
        <top/>
        <bottom/>
      </border>
    </dxf>
    <dxf>
      <font>
        <strike val="0"/>
        <outline val="0"/>
        <shadow val="0"/>
        <vertAlign val="baseline"/>
        <sz val="8"/>
        <color auto="1"/>
        <name val="ＭＳ Ｐゴシック"/>
        <scheme val="none"/>
      </font>
      <protection locked="1" hidden="0"/>
    </dxf>
    <dxf>
      <border outline="0">
        <bottom style="thin">
          <color rgb="FF000000"/>
        </bottom>
      </border>
    </dxf>
    <dxf>
      <font>
        <strike val="0"/>
        <outline val="0"/>
        <shadow val="0"/>
        <vertAlign val="baseline"/>
        <sz val="8"/>
        <color auto="1"/>
        <name val="ＭＳ Ｐゴシック"/>
        <scheme val="none"/>
      </font>
      <protection locked="1" hidden="0"/>
    </dxf>
    <dxf>
      <font>
        <b val="0"/>
        <i val="0"/>
        <strike val="0"/>
        <condense val="0"/>
        <extend val="0"/>
        <outline val="0"/>
        <shadow val="0"/>
        <u val="none"/>
        <vertAlign val="baseline"/>
        <sz val="8"/>
        <color auto="1"/>
        <name val="ＭＳ Ｐゴシック"/>
        <scheme val="none"/>
      </font>
      <alignment horizontal="general" vertical="center" textRotation="0" wrapText="0" indent="0" justifyLastLine="0" shrinkToFit="0" readingOrder="0"/>
      <border diagonalUp="0" diagonalDown="0" outline="0">
        <left style="medium">
          <color indexed="64"/>
        </left>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general" vertical="center" textRotation="0" wrapText="0" indent="0" justifyLastLine="0" shrinkToFit="0" readingOrder="0"/>
      <border diagonalUp="0" diagonalDown="0" outline="0">
        <left style="medium">
          <color indexed="64"/>
        </left>
        <right/>
        <top/>
        <bottom style="thin">
          <color indexed="64"/>
        </bottom>
      </border>
    </dxf>
    <dxf>
      <font>
        <b val="0"/>
        <i val="0"/>
        <strike val="0"/>
        <condense val="0"/>
        <extend val="0"/>
        <outline val="0"/>
        <shadow val="0"/>
        <u val="none"/>
        <vertAlign val="baseline"/>
        <sz val="8"/>
        <color auto="1"/>
        <name val="ＭＳ Ｐゴシック"/>
        <scheme val="none"/>
      </font>
      <fill>
        <patternFill patternType="solid">
          <fgColor indexed="64"/>
          <bgColor theme="8" tint="0.79998168889431442"/>
        </patternFill>
      </fill>
      <alignment horizontal="general" vertical="center" textRotation="0" wrapText="1" indent="0" justifyLastLine="0" shrinkToFit="0" readingOrder="0"/>
      <border diagonalUp="0" diagonalDown="0" outline="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general" vertical="center" textRotation="0" wrapText="1" indent="0" justifyLastLine="0" shrinkToFit="0" readingOrder="0"/>
      <border diagonalUp="0" diagonalDown="0" outline="0">
        <left/>
        <right style="medium">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alignment horizontal="left" vertical="center" textRotation="0" wrapText="0" indent="0" justifyLastLine="0" shrinkToFit="0" readingOrder="0"/>
      <border diagonalUp="0" diagonalDown="0" outline="0">
        <left style="thin">
          <color auto="1"/>
        </left>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left" vertical="center" textRotation="0" wrapText="0" indent="0" justifyLastLine="0" shrinkToFit="0" readingOrder="0"/>
      <border diagonalUp="0" diagonalDown="0" outline="0">
        <left/>
        <right style="thin">
          <color indexed="64"/>
        </right>
        <top/>
        <bottom style="thin">
          <color indexed="64"/>
        </bottom>
      </border>
    </dxf>
    <dxf>
      <font>
        <b val="0"/>
        <i val="0"/>
        <strike val="0"/>
        <condense val="0"/>
        <extend val="0"/>
        <outline val="0"/>
        <shadow val="0"/>
        <u val="none"/>
        <vertAlign val="baseline"/>
        <sz val="8"/>
        <color auto="1"/>
        <name val="ＭＳ Ｐゴシック"/>
        <scheme val="none"/>
      </font>
      <numFmt numFmtId="6" formatCode="#,##0;[Red]\-#,##0"/>
      <alignment horizontal="right"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right" vertical="center" textRotation="0" wrapText="0" indent="0" justifyLastLine="0" shrinkToFit="0" readingOrder="0"/>
      <border diagonalUp="0" diagonalDown="0" outline="0">
        <left style="thin">
          <color indexed="64"/>
        </left>
        <right/>
        <top/>
        <bottom style="thin">
          <color indexed="64"/>
        </bottom>
      </border>
    </dxf>
    <dxf>
      <font>
        <b val="0"/>
        <i val="0"/>
        <strike val="0"/>
        <condense val="0"/>
        <extend val="0"/>
        <outline val="0"/>
        <shadow val="0"/>
        <u val="none"/>
        <vertAlign val="baseline"/>
        <sz val="8"/>
        <color auto="1"/>
        <name val="ＭＳ Ｐゴシック"/>
        <scheme val="none"/>
      </font>
      <numFmt numFmtId="179" formatCode="h&quot;時間&quot;mm&quot;分&quot;;@"/>
      <alignment horizontal="left" vertical="center" textRotation="0" wrapText="1" indent="0" justifyLastLine="0" shrinkToFit="0" readingOrder="0"/>
      <border diagonalUp="0" diagonalDown="0">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179" formatCode="h&quot;時間&quot;mm&quot;分&quot;;@"/>
      <alignment horizontal="left" vertical="center" textRotation="0" wrapText="1" indent="0" justifyLastLine="0" shrinkToFit="0" readingOrder="0"/>
      <border diagonalUp="0" diagonalDown="0" outline="0">
        <left/>
        <right style="thin">
          <color indexed="64"/>
        </right>
        <top/>
        <bottom style="thin">
          <color indexed="64"/>
        </bottom>
      </border>
    </dxf>
    <dxf>
      <font>
        <b val="0"/>
        <i val="0"/>
        <strike val="0"/>
        <condense val="0"/>
        <extend val="0"/>
        <outline val="0"/>
        <shadow val="0"/>
        <u val="none"/>
        <vertAlign val="baseline"/>
        <sz val="8"/>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25" formatCode="h:mm"/>
      <alignment horizontal="left" vertical="center" textRotation="0" wrapText="0" indent="0" justifyLastLine="0" shrinkToFit="0" readingOrder="0"/>
      <border diagonalUp="0" diagonalDown="0">
        <left style="thin">
          <color auto="1"/>
        </left>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25" formatCode="h:mm"/>
      <alignment horizontal="left" vertical="center" textRotation="0" wrapText="0" indent="0" justifyLastLine="0" shrinkToFit="0" readingOrder="0"/>
      <border diagonalUp="0" diagonalDown="0" outline="0">
        <left/>
        <right/>
        <top/>
        <bottom style="thin">
          <color indexed="64"/>
        </bottom>
      </border>
    </dxf>
    <dxf>
      <font>
        <b val="0"/>
        <i val="0"/>
        <strike val="0"/>
        <condense val="0"/>
        <extend val="0"/>
        <outline val="0"/>
        <shadow val="0"/>
        <u val="none"/>
        <vertAlign val="baseline"/>
        <sz val="8"/>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style="thin">
          <color indexed="64"/>
        </left>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25" formatCode="h:mm"/>
      <fill>
        <patternFill patternType="solid">
          <fgColor indexed="64"/>
          <bgColor theme="8" tint="0.79998168889431442"/>
        </patternFill>
      </fill>
      <alignment horizontal="center" vertical="center" textRotation="0" wrapText="0" indent="0" justifyLastLine="0" shrinkToFit="0" readingOrder="0"/>
      <border diagonalUp="0" diagonalDown="0" outline="0">
        <left/>
        <right/>
        <top style="thin">
          <color indexed="64"/>
        </top>
        <bottom style="thin">
          <color indexed="64"/>
        </bottom>
      </border>
      <protection locked="0" hidden="0"/>
    </dxf>
    <dxf>
      <font>
        <b val="0"/>
        <i val="0"/>
        <strike val="0"/>
        <condense val="0"/>
        <extend val="0"/>
        <outline val="0"/>
        <shadow val="0"/>
        <u val="none"/>
        <vertAlign val="baseline"/>
        <sz val="11"/>
        <color auto="1"/>
        <name val="ＭＳ Ｐゴシック"/>
        <scheme val="none"/>
      </font>
      <numFmt numFmtId="25" formatCode="h:mm"/>
      <alignment horizontal="center" vertical="center" textRotation="0" wrapText="0" indent="0" justifyLastLine="0" shrinkToFit="0" readingOrder="0"/>
      <border diagonalUp="0" diagonalDown="0" outline="0">
        <left/>
        <right style="thin">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25" formatCode="h:mm"/>
      <fill>
        <patternFill patternType="solid">
          <fgColor indexed="64"/>
          <bgColor theme="8" tint="0.79998168889431442"/>
        </patternFill>
      </fill>
      <alignment horizontal="center" vertical="center" textRotation="0" wrapText="0" indent="0" justifyLastLine="0" shrinkToFit="0" readingOrder="0"/>
      <border diagonalUp="0" diagonalDown="0" outline="0">
        <left style="thin">
          <color auto="1"/>
        </left>
        <right/>
        <top style="thin">
          <color auto="1"/>
        </top>
        <bottom style="thin">
          <color auto="1"/>
        </bottom>
      </border>
      <protection locked="0" hidden="0"/>
    </dxf>
    <dxf>
      <font>
        <b val="0"/>
        <i val="0"/>
        <strike val="0"/>
        <condense val="0"/>
        <extend val="0"/>
        <outline val="0"/>
        <shadow val="0"/>
        <u val="none"/>
        <vertAlign val="baseline"/>
        <sz val="11"/>
        <color auto="1"/>
        <name val="ＭＳ Ｐゴシック"/>
        <scheme val="none"/>
      </font>
      <numFmt numFmtId="25" formatCode="h:mm"/>
      <alignment horizontal="center" vertical="center" textRotation="0" wrapText="0" indent="0" justifyLastLine="0" shrinkToFit="0" readingOrder="0"/>
      <border diagonalUp="0" diagonalDown="0" outline="0">
        <left/>
        <right style="thin">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alignment horizontal="center" vertical="center" textRotation="0" wrapText="0" indent="0" justifyLastLine="0" shrinkToFit="0" readingOrder="0"/>
      <border diagonalUp="0" diagonalDown="0" outline="0">
        <left/>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center" vertical="center" textRotation="0" wrapText="0" indent="0" justifyLastLine="0" shrinkToFit="0" readingOrder="0"/>
      <border diagonalUp="0" diagonalDown="0" outline="0">
        <left/>
        <right/>
        <top/>
        <bottom style="thin">
          <color indexed="64"/>
        </bottom>
      </border>
    </dxf>
    <dxf>
      <font>
        <b val="0"/>
        <i val="0"/>
        <strike val="0"/>
        <condense val="0"/>
        <extend val="0"/>
        <outline val="0"/>
        <shadow val="0"/>
        <u val="none"/>
        <vertAlign val="baseline"/>
        <sz val="8"/>
        <color auto="1"/>
        <name val="ＭＳ Ｐゴシック"/>
        <scheme val="none"/>
      </font>
      <numFmt numFmtId="25" formatCode="h:mm"/>
      <fill>
        <patternFill patternType="solid">
          <fgColor indexed="64"/>
          <bgColor theme="8" tint="0.79998168889431442"/>
        </patternFill>
      </fill>
      <alignment horizontal="center" vertical="center" textRotation="0" wrapText="0" indent="0" justifyLastLine="0" shrinkToFit="0" readingOrder="0"/>
      <border diagonalUp="0" diagonalDown="0" outline="0">
        <left style="thin">
          <color indexed="64"/>
        </left>
        <right style="thin">
          <color auto="1"/>
        </right>
        <top style="thin">
          <color auto="1"/>
        </top>
        <bottom style="thin">
          <color auto="1"/>
        </bottom>
      </border>
      <protection locked="0" hidden="0"/>
    </dxf>
    <dxf>
      <font>
        <b val="0"/>
        <i val="0"/>
        <strike val="0"/>
        <condense val="0"/>
        <extend val="0"/>
        <outline val="0"/>
        <shadow val="0"/>
        <u val="none"/>
        <vertAlign val="baseline"/>
        <sz val="11"/>
        <color auto="1"/>
        <name val="ＭＳ Ｐゴシック"/>
        <scheme val="none"/>
      </font>
      <numFmt numFmtId="25" formatCode="h:mm"/>
      <alignment horizontal="center" vertical="center" textRotation="0" wrapText="0" indent="0" justifyLastLine="0" shrinkToFit="0" readingOrder="0"/>
      <border diagonalUp="0" diagonalDown="0" outline="0">
        <left style="thin">
          <color indexed="64"/>
        </left>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0" formatCode="General"/>
      <fill>
        <patternFill patternType="none">
          <fgColor indexed="64"/>
          <bgColor auto="1"/>
        </patternFill>
      </fill>
      <alignment horizontal="left" vertical="center" textRotation="0" wrapText="0" indent="0" justifyLastLine="0" shrinkToFit="0" readingOrder="0"/>
      <border diagonalUp="0" diagonalDown="0" outline="0">
        <left/>
        <right style="thin">
          <color indexed="64"/>
        </right>
        <top/>
        <bottom/>
      </border>
      <protection locked="1" hidden="0"/>
    </dxf>
    <dxf>
      <font>
        <b val="0"/>
        <i val="0"/>
        <strike val="0"/>
        <condense val="0"/>
        <extend val="0"/>
        <outline val="0"/>
        <shadow val="0"/>
        <u val="none"/>
        <vertAlign val="baseline"/>
        <sz val="11"/>
        <color auto="1"/>
        <name val="ＭＳ Ｐゴシック"/>
        <scheme val="none"/>
      </font>
      <numFmt numFmtId="47" formatCode="m&quot;月&quot;d&quot;日&quot;"/>
      <alignment horizontal="right" vertical="center" textRotation="0" wrapText="0" indent="0" justifyLastLine="0" shrinkToFit="0" readingOrder="0"/>
      <border diagonalUp="0" diagonalDown="0" outline="0">
        <left/>
        <right style="thin">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47" formatCode="m&quot;月&quot;d&quot;日&quot;"/>
      <fill>
        <patternFill patternType="solid">
          <fgColor indexed="64"/>
          <bgColor theme="8" tint="0.79998168889431442"/>
        </patternFill>
      </fill>
      <alignment horizontal="right" vertical="center" textRotation="0" wrapText="0" indent="0" justifyLastLine="0" shrinkToFit="0" readingOrder="0"/>
      <border diagonalUp="0" diagonalDown="0" outline="0">
        <left style="medium">
          <color indexed="64"/>
        </left>
        <right/>
        <top style="thin">
          <color auto="1"/>
        </top>
        <bottom style="thin">
          <color auto="1"/>
        </bottom>
      </border>
      <protection locked="0" hidden="0"/>
    </dxf>
    <dxf>
      <font>
        <b val="0"/>
        <i val="0"/>
        <strike val="0"/>
        <condense val="0"/>
        <extend val="0"/>
        <outline val="0"/>
        <shadow val="0"/>
        <u val="none"/>
        <vertAlign val="baseline"/>
        <sz val="11"/>
        <color auto="1"/>
        <name val="ＭＳ Ｐゴシック"/>
        <scheme val="none"/>
      </font>
      <numFmt numFmtId="47" formatCode="m&quot;月&quot;d&quot;日&quot;"/>
      <alignment horizontal="right" vertical="center" textRotation="0" wrapText="0" indent="0" justifyLastLine="0" shrinkToFit="0" readingOrder="0"/>
      <border diagonalUp="0" diagonalDown="0" outline="0">
        <left/>
        <right style="thin">
          <color indexed="64"/>
        </right>
        <top/>
        <bottom style="thin">
          <color indexed="64"/>
        </bottom>
      </border>
      <protection locked="0" hidden="0"/>
    </dxf>
    <dxf>
      <border diagonalUp="0" diagonalDown="0">
        <left style="medium">
          <color rgb="FF000000"/>
        </left>
        <right/>
        <top/>
        <bottom/>
      </border>
    </dxf>
    <dxf>
      <font>
        <strike val="0"/>
        <outline val="0"/>
        <shadow val="0"/>
        <vertAlign val="baseline"/>
        <sz val="8"/>
        <color auto="1"/>
        <name val="ＭＳ Ｐゴシック"/>
        <scheme val="none"/>
      </font>
      <protection locked="1" hidden="0"/>
    </dxf>
    <dxf>
      <border outline="0">
        <bottom style="thin">
          <color rgb="FF000000"/>
        </bottom>
      </border>
    </dxf>
    <dxf>
      <font>
        <strike val="0"/>
        <outline val="0"/>
        <shadow val="0"/>
        <vertAlign val="baseline"/>
        <sz val="8"/>
        <color auto="1"/>
        <name val="ＭＳ Ｐゴシック"/>
        <scheme val="none"/>
      </font>
      <protection locked="1" hidden="0"/>
    </dxf>
    <dxf>
      <font>
        <b val="0"/>
        <i val="0"/>
        <strike val="0"/>
        <condense val="0"/>
        <extend val="0"/>
        <outline val="0"/>
        <shadow val="0"/>
        <u val="none"/>
        <vertAlign val="baseline"/>
        <sz val="8"/>
        <color auto="1"/>
        <name val="ＭＳ Ｐゴシック"/>
        <scheme val="none"/>
      </font>
      <alignment horizontal="general" vertical="center" textRotation="0" wrapText="0" indent="0" justifyLastLine="0" shrinkToFit="0" readingOrder="0"/>
      <border diagonalUp="0" diagonalDown="0" outline="0">
        <left style="medium">
          <color indexed="64"/>
        </left>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general" vertical="center" textRotation="0" wrapText="0" indent="0" justifyLastLine="0" shrinkToFit="0" readingOrder="0"/>
      <border diagonalUp="0" diagonalDown="0" outline="0">
        <left style="medium">
          <color indexed="64"/>
        </left>
        <right/>
        <top/>
        <bottom style="thin">
          <color indexed="64"/>
        </bottom>
      </border>
    </dxf>
    <dxf>
      <font>
        <b val="0"/>
        <i val="0"/>
        <strike val="0"/>
        <condense val="0"/>
        <extend val="0"/>
        <outline val="0"/>
        <shadow val="0"/>
        <u val="none"/>
        <vertAlign val="baseline"/>
        <sz val="8"/>
        <color auto="1"/>
        <name val="ＭＳ Ｐゴシック"/>
        <scheme val="none"/>
      </font>
      <fill>
        <patternFill patternType="solid">
          <fgColor indexed="64"/>
          <bgColor theme="8" tint="0.79998168889431442"/>
        </patternFill>
      </fill>
      <alignment horizontal="general" vertical="center" textRotation="0" wrapText="1" indent="0" justifyLastLine="0" shrinkToFit="0" readingOrder="0"/>
      <border diagonalUp="0" diagonalDown="0" outline="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general" vertical="center" textRotation="0" wrapText="1" indent="0" justifyLastLine="0" shrinkToFit="0" readingOrder="0"/>
      <border diagonalUp="0" diagonalDown="0" outline="0">
        <left/>
        <right style="medium">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alignment horizontal="left" vertical="center" textRotation="0" wrapText="0" indent="0" justifyLastLine="0" shrinkToFit="0" readingOrder="0"/>
      <border diagonalUp="0" diagonalDown="0" outline="0">
        <left style="thin">
          <color auto="1"/>
        </left>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left" vertical="center" textRotation="0" wrapText="0" indent="0" justifyLastLine="0" shrinkToFit="0" readingOrder="0"/>
      <border diagonalUp="0" diagonalDown="0" outline="0">
        <left/>
        <right style="thin">
          <color indexed="64"/>
        </right>
        <top/>
        <bottom style="thin">
          <color indexed="64"/>
        </bottom>
      </border>
    </dxf>
    <dxf>
      <font>
        <b val="0"/>
        <i val="0"/>
        <strike val="0"/>
        <condense val="0"/>
        <extend val="0"/>
        <outline val="0"/>
        <shadow val="0"/>
        <u val="none"/>
        <vertAlign val="baseline"/>
        <sz val="8"/>
        <color auto="1"/>
        <name val="ＭＳ Ｐゴシック"/>
        <scheme val="none"/>
      </font>
      <numFmt numFmtId="6" formatCode="#,##0;[Red]\-#,##0"/>
      <alignment horizontal="right"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right" vertical="center" textRotation="0" wrapText="0" indent="0" justifyLastLine="0" shrinkToFit="0" readingOrder="0"/>
      <border diagonalUp="0" diagonalDown="0" outline="0">
        <left style="thin">
          <color indexed="64"/>
        </left>
        <right/>
        <top/>
        <bottom style="thin">
          <color indexed="64"/>
        </bottom>
      </border>
    </dxf>
    <dxf>
      <font>
        <b val="0"/>
        <i val="0"/>
        <strike val="0"/>
        <condense val="0"/>
        <extend val="0"/>
        <outline val="0"/>
        <shadow val="0"/>
        <u val="none"/>
        <vertAlign val="baseline"/>
        <sz val="8"/>
        <color auto="1"/>
        <name val="ＭＳ Ｐゴシック"/>
        <scheme val="none"/>
      </font>
      <numFmt numFmtId="179" formatCode="h&quot;時間&quot;mm&quot;分&quot;;@"/>
      <alignment horizontal="left" vertical="center" textRotation="0" wrapText="1" indent="0" justifyLastLine="0" shrinkToFit="0" readingOrder="0"/>
      <border diagonalUp="0" diagonalDown="0">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179" formatCode="h&quot;時間&quot;mm&quot;分&quot;;@"/>
      <alignment horizontal="left" vertical="center" textRotation="0" wrapText="1" indent="0" justifyLastLine="0" shrinkToFit="0" readingOrder="0"/>
      <border diagonalUp="0" diagonalDown="0" outline="0">
        <left/>
        <right style="thin">
          <color indexed="64"/>
        </right>
        <top/>
        <bottom style="thin">
          <color indexed="64"/>
        </bottom>
      </border>
    </dxf>
    <dxf>
      <font>
        <b val="0"/>
        <i val="0"/>
        <strike val="0"/>
        <condense val="0"/>
        <extend val="0"/>
        <outline val="0"/>
        <shadow val="0"/>
        <u val="none"/>
        <vertAlign val="baseline"/>
        <sz val="8"/>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25" formatCode="h:mm"/>
      <alignment horizontal="left" vertical="center" textRotation="0" wrapText="0" indent="0" justifyLastLine="0" shrinkToFit="0" readingOrder="0"/>
      <border diagonalUp="0" diagonalDown="0">
        <left style="thin">
          <color auto="1"/>
        </left>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25" formatCode="h:mm"/>
      <alignment horizontal="left" vertical="center" textRotation="0" wrapText="0" indent="0" justifyLastLine="0" shrinkToFit="0" readingOrder="0"/>
      <border diagonalUp="0" diagonalDown="0" outline="0">
        <left/>
        <right/>
        <top/>
        <bottom style="thin">
          <color indexed="64"/>
        </bottom>
      </border>
    </dxf>
    <dxf>
      <font>
        <b val="0"/>
        <i val="0"/>
        <strike val="0"/>
        <condense val="0"/>
        <extend val="0"/>
        <outline val="0"/>
        <shadow val="0"/>
        <u val="none"/>
        <vertAlign val="baseline"/>
        <sz val="8"/>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style="thin">
          <color indexed="64"/>
        </left>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25" formatCode="h:mm"/>
      <fill>
        <patternFill patternType="solid">
          <fgColor indexed="64"/>
          <bgColor theme="8" tint="0.79998168889431442"/>
        </patternFill>
      </fill>
      <alignment horizontal="center" vertical="center" textRotation="0" wrapText="0" indent="0" justifyLastLine="0" shrinkToFit="0" readingOrder="0"/>
      <border diagonalUp="0" diagonalDown="0" outline="0">
        <left/>
        <right/>
        <top style="thin">
          <color indexed="64"/>
        </top>
        <bottom style="thin">
          <color indexed="64"/>
        </bottom>
      </border>
      <protection locked="0" hidden="0"/>
    </dxf>
    <dxf>
      <font>
        <b val="0"/>
        <i val="0"/>
        <strike val="0"/>
        <condense val="0"/>
        <extend val="0"/>
        <outline val="0"/>
        <shadow val="0"/>
        <u val="none"/>
        <vertAlign val="baseline"/>
        <sz val="11"/>
        <color auto="1"/>
        <name val="ＭＳ Ｐゴシック"/>
        <scheme val="none"/>
      </font>
      <numFmt numFmtId="25" formatCode="h:mm"/>
      <alignment horizontal="center" vertical="center" textRotation="0" wrapText="0" indent="0" justifyLastLine="0" shrinkToFit="0" readingOrder="0"/>
      <border diagonalUp="0" diagonalDown="0" outline="0">
        <left/>
        <right style="thin">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25" formatCode="h:mm"/>
      <fill>
        <patternFill patternType="solid">
          <fgColor indexed="64"/>
          <bgColor theme="8" tint="0.79998168889431442"/>
        </patternFill>
      </fill>
      <alignment horizontal="center" vertical="center" textRotation="0" wrapText="0" indent="0" justifyLastLine="0" shrinkToFit="0" readingOrder="0"/>
      <border diagonalUp="0" diagonalDown="0" outline="0">
        <left style="thin">
          <color auto="1"/>
        </left>
        <right/>
        <top style="thin">
          <color auto="1"/>
        </top>
        <bottom style="thin">
          <color auto="1"/>
        </bottom>
      </border>
      <protection locked="0" hidden="0"/>
    </dxf>
    <dxf>
      <font>
        <b val="0"/>
        <i val="0"/>
        <strike val="0"/>
        <condense val="0"/>
        <extend val="0"/>
        <outline val="0"/>
        <shadow val="0"/>
        <u val="none"/>
        <vertAlign val="baseline"/>
        <sz val="11"/>
        <color auto="1"/>
        <name val="ＭＳ Ｐゴシック"/>
        <scheme val="none"/>
      </font>
      <numFmt numFmtId="25" formatCode="h:mm"/>
      <alignment horizontal="center" vertical="center" textRotation="0" wrapText="0" indent="0" justifyLastLine="0" shrinkToFit="0" readingOrder="0"/>
      <border diagonalUp="0" diagonalDown="0" outline="0">
        <left/>
        <right style="thin">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alignment horizontal="center" vertical="center" textRotation="0" wrapText="0" indent="0" justifyLastLine="0" shrinkToFit="0" readingOrder="0"/>
      <border diagonalUp="0" diagonalDown="0" outline="0">
        <left/>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center" vertical="center" textRotation="0" wrapText="0" indent="0" justifyLastLine="0" shrinkToFit="0" readingOrder="0"/>
      <border diagonalUp="0" diagonalDown="0" outline="0">
        <left/>
        <right/>
        <top/>
        <bottom style="thin">
          <color indexed="64"/>
        </bottom>
      </border>
    </dxf>
    <dxf>
      <font>
        <b val="0"/>
        <i val="0"/>
        <strike val="0"/>
        <condense val="0"/>
        <extend val="0"/>
        <outline val="0"/>
        <shadow val="0"/>
        <u val="none"/>
        <vertAlign val="baseline"/>
        <sz val="8"/>
        <color auto="1"/>
        <name val="ＭＳ Ｐゴシック"/>
        <scheme val="none"/>
      </font>
      <numFmt numFmtId="25" formatCode="h:mm"/>
      <fill>
        <patternFill patternType="solid">
          <fgColor indexed="64"/>
          <bgColor theme="8" tint="0.79998168889431442"/>
        </patternFill>
      </fill>
      <alignment horizontal="center" vertical="center" textRotation="0" wrapText="0" indent="0" justifyLastLine="0" shrinkToFit="0" readingOrder="0"/>
      <border diagonalUp="0" diagonalDown="0" outline="0">
        <left style="thin">
          <color indexed="64"/>
        </left>
        <right style="thin">
          <color auto="1"/>
        </right>
        <top style="thin">
          <color auto="1"/>
        </top>
        <bottom style="thin">
          <color auto="1"/>
        </bottom>
      </border>
      <protection locked="0" hidden="0"/>
    </dxf>
    <dxf>
      <font>
        <b val="0"/>
        <i val="0"/>
        <strike val="0"/>
        <condense val="0"/>
        <extend val="0"/>
        <outline val="0"/>
        <shadow val="0"/>
        <u val="none"/>
        <vertAlign val="baseline"/>
        <sz val="11"/>
        <color auto="1"/>
        <name val="ＭＳ Ｐゴシック"/>
        <scheme val="none"/>
      </font>
      <numFmt numFmtId="25" formatCode="h:mm"/>
      <alignment horizontal="center" vertical="center" textRotation="0" wrapText="0" indent="0" justifyLastLine="0" shrinkToFit="0" readingOrder="0"/>
      <border diagonalUp="0" diagonalDown="0" outline="0">
        <left style="thin">
          <color indexed="64"/>
        </left>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0" formatCode="General"/>
      <fill>
        <patternFill patternType="none">
          <fgColor indexed="64"/>
          <bgColor auto="1"/>
        </patternFill>
      </fill>
      <alignment horizontal="left" vertical="center" textRotation="0" wrapText="0" indent="0" justifyLastLine="0" shrinkToFit="0" readingOrder="0"/>
      <border diagonalUp="0" diagonalDown="0" outline="0">
        <left/>
        <right style="thin">
          <color indexed="64"/>
        </right>
        <top/>
        <bottom/>
      </border>
      <protection locked="1" hidden="0"/>
    </dxf>
    <dxf>
      <font>
        <b val="0"/>
        <i val="0"/>
        <strike val="0"/>
        <condense val="0"/>
        <extend val="0"/>
        <outline val="0"/>
        <shadow val="0"/>
        <u val="none"/>
        <vertAlign val="baseline"/>
        <sz val="11"/>
        <color auto="1"/>
        <name val="ＭＳ Ｐゴシック"/>
        <scheme val="none"/>
      </font>
      <numFmt numFmtId="47" formatCode="m&quot;月&quot;d&quot;日&quot;"/>
      <alignment horizontal="right" vertical="center" textRotation="0" wrapText="0" indent="0" justifyLastLine="0" shrinkToFit="0" readingOrder="0"/>
      <border diagonalUp="0" diagonalDown="0" outline="0">
        <left/>
        <right style="thin">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47" formatCode="m&quot;月&quot;d&quot;日&quot;"/>
      <fill>
        <patternFill patternType="solid">
          <fgColor indexed="64"/>
          <bgColor theme="8" tint="0.79998168889431442"/>
        </patternFill>
      </fill>
      <alignment horizontal="right" vertical="center" textRotation="0" wrapText="0" indent="0" justifyLastLine="0" shrinkToFit="0" readingOrder="0"/>
      <border diagonalUp="0" diagonalDown="0" outline="0">
        <left style="medium">
          <color indexed="64"/>
        </left>
        <right/>
        <top style="thin">
          <color auto="1"/>
        </top>
        <bottom style="thin">
          <color auto="1"/>
        </bottom>
      </border>
      <protection locked="0" hidden="0"/>
    </dxf>
    <dxf>
      <font>
        <b val="0"/>
        <i val="0"/>
        <strike val="0"/>
        <condense val="0"/>
        <extend val="0"/>
        <outline val="0"/>
        <shadow val="0"/>
        <u val="none"/>
        <vertAlign val="baseline"/>
        <sz val="11"/>
        <color auto="1"/>
        <name val="ＭＳ Ｐゴシック"/>
        <scheme val="none"/>
      </font>
      <numFmt numFmtId="47" formatCode="m&quot;月&quot;d&quot;日&quot;"/>
      <alignment horizontal="right" vertical="center" textRotation="0" wrapText="0" indent="0" justifyLastLine="0" shrinkToFit="0" readingOrder="0"/>
      <border diagonalUp="0" diagonalDown="0" outline="0">
        <left/>
        <right style="thin">
          <color indexed="64"/>
        </right>
        <top/>
        <bottom style="thin">
          <color indexed="64"/>
        </bottom>
      </border>
      <protection locked="0" hidden="0"/>
    </dxf>
    <dxf>
      <border diagonalUp="0" diagonalDown="0">
        <left style="medium">
          <color rgb="FF000000"/>
        </left>
        <right/>
        <top/>
        <bottom/>
      </border>
    </dxf>
    <dxf>
      <font>
        <strike val="0"/>
        <outline val="0"/>
        <shadow val="0"/>
        <vertAlign val="baseline"/>
        <sz val="8"/>
        <color auto="1"/>
        <name val="ＭＳ Ｐゴシック"/>
        <scheme val="none"/>
      </font>
      <protection locked="1" hidden="0"/>
    </dxf>
    <dxf>
      <border outline="0">
        <bottom style="thin">
          <color rgb="FF000000"/>
        </bottom>
      </border>
    </dxf>
    <dxf>
      <font>
        <strike val="0"/>
        <outline val="0"/>
        <shadow val="0"/>
        <vertAlign val="baseline"/>
        <sz val="8"/>
        <color auto="1"/>
        <name val="ＭＳ Ｐゴシック"/>
        <scheme val="none"/>
      </font>
      <protection locked="1" hidden="0"/>
    </dxf>
    <dxf>
      <font>
        <b val="0"/>
        <i val="0"/>
        <strike val="0"/>
        <condense val="0"/>
        <extend val="0"/>
        <outline val="0"/>
        <shadow val="0"/>
        <u val="none"/>
        <vertAlign val="baseline"/>
        <sz val="8"/>
        <color auto="1"/>
        <name val="ＭＳ Ｐゴシック"/>
        <scheme val="none"/>
      </font>
      <alignment horizontal="general" vertical="center" textRotation="0" wrapText="0" indent="0" justifyLastLine="0" shrinkToFit="0" readingOrder="0"/>
      <border diagonalUp="0" diagonalDown="0" outline="0">
        <left style="medium">
          <color indexed="64"/>
        </left>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general" vertical="center" textRotation="0" wrapText="0" indent="0" justifyLastLine="0" shrinkToFit="0" readingOrder="0"/>
      <border diagonalUp="0" diagonalDown="0" outline="0">
        <left style="medium">
          <color indexed="64"/>
        </left>
        <right/>
        <top/>
        <bottom style="thin">
          <color indexed="64"/>
        </bottom>
      </border>
    </dxf>
    <dxf>
      <font>
        <b val="0"/>
        <i val="0"/>
        <strike val="0"/>
        <condense val="0"/>
        <extend val="0"/>
        <outline val="0"/>
        <shadow val="0"/>
        <u val="none"/>
        <vertAlign val="baseline"/>
        <sz val="8"/>
        <color auto="1"/>
        <name val="ＭＳ Ｐゴシック"/>
        <scheme val="none"/>
      </font>
      <fill>
        <patternFill patternType="solid">
          <fgColor indexed="64"/>
          <bgColor theme="8" tint="0.79998168889431442"/>
        </patternFill>
      </fill>
      <alignment horizontal="general" vertical="center" textRotation="0" wrapText="1" indent="0" justifyLastLine="0" shrinkToFit="0" readingOrder="0"/>
      <border diagonalUp="0" diagonalDown="0" outline="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general" vertical="center" textRotation="0" wrapText="1" indent="0" justifyLastLine="0" shrinkToFit="0" readingOrder="0"/>
      <border diagonalUp="0" diagonalDown="0" outline="0">
        <left/>
        <right style="medium">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alignment horizontal="left" vertical="center" textRotation="0" wrapText="0" indent="0" justifyLastLine="0" shrinkToFit="0" readingOrder="0"/>
      <border diagonalUp="0" diagonalDown="0" outline="0">
        <left style="thin">
          <color auto="1"/>
        </left>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left" vertical="center" textRotation="0" wrapText="0" indent="0" justifyLastLine="0" shrinkToFit="0" readingOrder="0"/>
      <border diagonalUp="0" diagonalDown="0" outline="0">
        <left/>
        <right style="thin">
          <color indexed="64"/>
        </right>
        <top/>
        <bottom style="thin">
          <color indexed="64"/>
        </bottom>
      </border>
    </dxf>
    <dxf>
      <font>
        <b val="0"/>
        <i val="0"/>
        <strike val="0"/>
        <condense val="0"/>
        <extend val="0"/>
        <outline val="0"/>
        <shadow val="0"/>
        <u val="none"/>
        <vertAlign val="baseline"/>
        <sz val="8"/>
        <color auto="1"/>
        <name val="ＭＳ Ｐゴシック"/>
        <scheme val="none"/>
      </font>
      <numFmt numFmtId="6" formatCode="#,##0;[Red]\-#,##0"/>
      <alignment horizontal="right"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right" vertical="center" textRotation="0" wrapText="0" indent="0" justifyLastLine="0" shrinkToFit="0" readingOrder="0"/>
      <border diagonalUp="0" diagonalDown="0" outline="0">
        <left style="thin">
          <color indexed="64"/>
        </left>
        <right/>
        <top/>
        <bottom style="thin">
          <color indexed="64"/>
        </bottom>
      </border>
    </dxf>
    <dxf>
      <font>
        <b val="0"/>
        <i val="0"/>
        <strike val="0"/>
        <condense val="0"/>
        <extend val="0"/>
        <outline val="0"/>
        <shadow val="0"/>
        <u val="none"/>
        <vertAlign val="baseline"/>
        <sz val="8"/>
        <color auto="1"/>
        <name val="ＭＳ Ｐゴシック"/>
        <scheme val="none"/>
      </font>
      <numFmt numFmtId="179" formatCode="h&quot;時間&quot;mm&quot;分&quot;;@"/>
      <alignment horizontal="left" vertical="center" textRotation="0" wrapText="1" indent="0" justifyLastLine="0" shrinkToFit="0" readingOrder="0"/>
      <border diagonalUp="0" diagonalDown="0">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179" formatCode="h&quot;時間&quot;mm&quot;分&quot;;@"/>
      <alignment horizontal="left" vertical="center" textRotation="0" wrapText="1" indent="0" justifyLastLine="0" shrinkToFit="0" readingOrder="0"/>
      <border diagonalUp="0" diagonalDown="0" outline="0">
        <left/>
        <right style="thin">
          <color indexed="64"/>
        </right>
        <top/>
        <bottom style="thin">
          <color indexed="64"/>
        </bottom>
      </border>
    </dxf>
    <dxf>
      <font>
        <b val="0"/>
        <i val="0"/>
        <strike val="0"/>
        <condense val="0"/>
        <extend val="0"/>
        <outline val="0"/>
        <shadow val="0"/>
        <u val="none"/>
        <vertAlign val="baseline"/>
        <sz val="8"/>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25" formatCode="h:mm"/>
      <alignment horizontal="left" vertical="center" textRotation="0" wrapText="0" indent="0" justifyLastLine="0" shrinkToFit="0" readingOrder="0"/>
      <border diagonalUp="0" diagonalDown="0">
        <left style="thin">
          <color auto="1"/>
        </left>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25" formatCode="h:mm"/>
      <alignment horizontal="left" vertical="center" textRotation="0" wrapText="0" indent="0" justifyLastLine="0" shrinkToFit="0" readingOrder="0"/>
      <border diagonalUp="0" diagonalDown="0" outline="0">
        <left/>
        <right/>
        <top/>
        <bottom style="thin">
          <color indexed="64"/>
        </bottom>
      </border>
    </dxf>
    <dxf>
      <font>
        <b val="0"/>
        <i val="0"/>
        <strike val="0"/>
        <condense val="0"/>
        <extend val="0"/>
        <outline val="0"/>
        <shadow val="0"/>
        <u val="none"/>
        <vertAlign val="baseline"/>
        <sz val="8"/>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style="thin">
          <color indexed="64"/>
        </left>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25" formatCode="h:mm"/>
      <fill>
        <patternFill patternType="solid">
          <fgColor indexed="64"/>
          <bgColor theme="8" tint="0.79998168889431442"/>
        </patternFill>
      </fill>
      <alignment horizontal="center" vertical="center" textRotation="0" wrapText="0" indent="0" justifyLastLine="0" shrinkToFit="0" readingOrder="0"/>
      <border diagonalUp="0" diagonalDown="0" outline="0">
        <left/>
        <right/>
        <top style="thin">
          <color indexed="64"/>
        </top>
        <bottom style="thin">
          <color indexed="64"/>
        </bottom>
      </border>
      <protection locked="0" hidden="0"/>
    </dxf>
    <dxf>
      <font>
        <b val="0"/>
        <i val="0"/>
        <strike val="0"/>
        <condense val="0"/>
        <extend val="0"/>
        <outline val="0"/>
        <shadow val="0"/>
        <u val="none"/>
        <vertAlign val="baseline"/>
        <sz val="11"/>
        <color auto="1"/>
        <name val="ＭＳ Ｐゴシック"/>
        <scheme val="none"/>
      </font>
      <numFmt numFmtId="25" formatCode="h:mm"/>
      <alignment horizontal="center" vertical="center" textRotation="0" wrapText="0" indent="0" justifyLastLine="0" shrinkToFit="0" readingOrder="0"/>
      <border diagonalUp="0" diagonalDown="0" outline="0">
        <left/>
        <right style="thin">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25" formatCode="h:mm"/>
      <fill>
        <patternFill patternType="solid">
          <fgColor indexed="64"/>
          <bgColor theme="8" tint="0.79998168889431442"/>
        </patternFill>
      </fill>
      <alignment horizontal="center" vertical="center" textRotation="0" wrapText="0" indent="0" justifyLastLine="0" shrinkToFit="0" readingOrder="0"/>
      <border diagonalUp="0" diagonalDown="0" outline="0">
        <left style="thin">
          <color auto="1"/>
        </left>
        <right/>
        <top style="thin">
          <color auto="1"/>
        </top>
        <bottom style="thin">
          <color auto="1"/>
        </bottom>
      </border>
      <protection locked="0" hidden="0"/>
    </dxf>
    <dxf>
      <font>
        <b val="0"/>
        <i val="0"/>
        <strike val="0"/>
        <condense val="0"/>
        <extend val="0"/>
        <outline val="0"/>
        <shadow val="0"/>
        <u val="none"/>
        <vertAlign val="baseline"/>
        <sz val="11"/>
        <color auto="1"/>
        <name val="ＭＳ Ｐゴシック"/>
        <scheme val="none"/>
      </font>
      <numFmt numFmtId="25" formatCode="h:mm"/>
      <alignment horizontal="center" vertical="center" textRotation="0" wrapText="0" indent="0" justifyLastLine="0" shrinkToFit="0" readingOrder="0"/>
      <border diagonalUp="0" diagonalDown="0" outline="0">
        <left/>
        <right style="thin">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alignment horizontal="center" vertical="center" textRotation="0" wrapText="0" indent="0" justifyLastLine="0" shrinkToFit="0" readingOrder="0"/>
      <border diagonalUp="0" diagonalDown="0" outline="0">
        <left/>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center" vertical="center" textRotation="0" wrapText="0" indent="0" justifyLastLine="0" shrinkToFit="0" readingOrder="0"/>
      <border diagonalUp="0" diagonalDown="0" outline="0">
        <left/>
        <right/>
        <top/>
        <bottom style="thin">
          <color indexed="64"/>
        </bottom>
      </border>
    </dxf>
    <dxf>
      <font>
        <b val="0"/>
        <i val="0"/>
        <strike val="0"/>
        <condense val="0"/>
        <extend val="0"/>
        <outline val="0"/>
        <shadow val="0"/>
        <u val="none"/>
        <vertAlign val="baseline"/>
        <sz val="8"/>
        <color auto="1"/>
        <name val="ＭＳ Ｐゴシック"/>
        <scheme val="none"/>
      </font>
      <numFmt numFmtId="25" formatCode="h:mm"/>
      <fill>
        <patternFill patternType="solid">
          <fgColor indexed="64"/>
          <bgColor theme="8" tint="0.79998168889431442"/>
        </patternFill>
      </fill>
      <alignment horizontal="center" vertical="center" textRotation="0" wrapText="0" indent="0" justifyLastLine="0" shrinkToFit="0" readingOrder="0"/>
      <border diagonalUp="0" diagonalDown="0" outline="0">
        <left style="thin">
          <color indexed="64"/>
        </left>
        <right style="thin">
          <color auto="1"/>
        </right>
        <top style="thin">
          <color auto="1"/>
        </top>
        <bottom style="thin">
          <color auto="1"/>
        </bottom>
      </border>
      <protection locked="0" hidden="0"/>
    </dxf>
    <dxf>
      <font>
        <b val="0"/>
        <i val="0"/>
        <strike val="0"/>
        <condense val="0"/>
        <extend val="0"/>
        <outline val="0"/>
        <shadow val="0"/>
        <u val="none"/>
        <vertAlign val="baseline"/>
        <sz val="11"/>
        <color auto="1"/>
        <name val="ＭＳ Ｐゴシック"/>
        <scheme val="none"/>
      </font>
      <numFmt numFmtId="25" formatCode="h:mm"/>
      <alignment horizontal="center" vertical="center" textRotation="0" wrapText="0" indent="0" justifyLastLine="0" shrinkToFit="0" readingOrder="0"/>
      <border diagonalUp="0" diagonalDown="0" outline="0">
        <left style="thin">
          <color indexed="64"/>
        </left>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0" formatCode="General"/>
      <fill>
        <patternFill patternType="none">
          <fgColor indexed="64"/>
          <bgColor auto="1"/>
        </patternFill>
      </fill>
      <alignment horizontal="left" vertical="center" textRotation="0" wrapText="0" indent="0" justifyLastLine="0" shrinkToFit="0" readingOrder="0"/>
      <border diagonalUp="0" diagonalDown="0" outline="0">
        <left/>
        <right style="thin">
          <color indexed="64"/>
        </right>
        <top/>
        <bottom/>
      </border>
      <protection locked="1" hidden="0"/>
    </dxf>
    <dxf>
      <font>
        <b val="0"/>
        <i val="0"/>
        <strike val="0"/>
        <condense val="0"/>
        <extend val="0"/>
        <outline val="0"/>
        <shadow val="0"/>
        <u val="none"/>
        <vertAlign val="baseline"/>
        <sz val="11"/>
        <color auto="1"/>
        <name val="ＭＳ Ｐゴシック"/>
        <scheme val="none"/>
      </font>
      <numFmt numFmtId="47" formatCode="m&quot;月&quot;d&quot;日&quot;"/>
      <alignment horizontal="right" vertical="center" textRotation="0" wrapText="0" indent="0" justifyLastLine="0" shrinkToFit="0" readingOrder="0"/>
      <border diagonalUp="0" diagonalDown="0" outline="0">
        <left/>
        <right style="thin">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47" formatCode="m&quot;月&quot;d&quot;日&quot;"/>
      <fill>
        <patternFill patternType="solid">
          <fgColor indexed="64"/>
          <bgColor theme="8" tint="0.79998168889431442"/>
        </patternFill>
      </fill>
      <alignment horizontal="right" vertical="center" textRotation="0" wrapText="0" indent="0" justifyLastLine="0" shrinkToFit="0" readingOrder="0"/>
      <border diagonalUp="0" diagonalDown="0" outline="0">
        <left style="medium">
          <color indexed="64"/>
        </left>
        <right/>
        <top style="thin">
          <color auto="1"/>
        </top>
        <bottom style="thin">
          <color auto="1"/>
        </bottom>
      </border>
      <protection locked="0" hidden="0"/>
    </dxf>
    <dxf>
      <font>
        <b val="0"/>
        <i val="0"/>
        <strike val="0"/>
        <condense val="0"/>
        <extend val="0"/>
        <outline val="0"/>
        <shadow val="0"/>
        <u val="none"/>
        <vertAlign val="baseline"/>
        <sz val="11"/>
        <color auto="1"/>
        <name val="ＭＳ Ｐゴシック"/>
        <scheme val="none"/>
      </font>
      <numFmt numFmtId="47" formatCode="m&quot;月&quot;d&quot;日&quot;"/>
      <alignment horizontal="right" vertical="center" textRotation="0" wrapText="0" indent="0" justifyLastLine="0" shrinkToFit="0" readingOrder="0"/>
      <border diagonalUp="0" diagonalDown="0" outline="0">
        <left/>
        <right style="thin">
          <color indexed="64"/>
        </right>
        <top/>
        <bottom style="thin">
          <color indexed="64"/>
        </bottom>
      </border>
      <protection locked="0" hidden="0"/>
    </dxf>
    <dxf>
      <border diagonalUp="0" diagonalDown="0">
        <left style="medium">
          <color rgb="FF000000"/>
        </left>
        <right/>
        <top/>
        <bottom/>
      </border>
    </dxf>
    <dxf>
      <font>
        <strike val="0"/>
        <outline val="0"/>
        <shadow val="0"/>
        <vertAlign val="baseline"/>
        <sz val="8"/>
        <color auto="1"/>
        <name val="ＭＳ Ｐゴシック"/>
        <scheme val="none"/>
      </font>
      <protection locked="1" hidden="0"/>
    </dxf>
    <dxf>
      <border outline="0">
        <bottom style="thin">
          <color rgb="FF000000"/>
        </bottom>
      </border>
    </dxf>
    <dxf>
      <font>
        <strike val="0"/>
        <outline val="0"/>
        <shadow val="0"/>
        <vertAlign val="baseline"/>
        <sz val="8"/>
        <color auto="1"/>
        <name val="ＭＳ Ｐゴシック"/>
        <scheme val="none"/>
      </font>
      <protection locked="1" hidden="0"/>
    </dxf>
    <dxf>
      <font>
        <b val="0"/>
        <i val="0"/>
        <strike val="0"/>
        <condense val="0"/>
        <extend val="0"/>
        <outline val="0"/>
        <shadow val="0"/>
        <u val="none"/>
        <vertAlign val="baseline"/>
        <sz val="8"/>
        <color auto="1"/>
        <name val="ＭＳ Ｐゴシック"/>
        <scheme val="none"/>
      </font>
      <alignment horizontal="general" vertical="center" textRotation="0" wrapText="0" indent="0" justifyLastLine="0" shrinkToFit="0" readingOrder="0"/>
      <border diagonalUp="0" diagonalDown="0" outline="0">
        <left style="medium">
          <color indexed="64"/>
        </left>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general" vertical="center" textRotation="0" wrapText="0" indent="0" justifyLastLine="0" shrinkToFit="0" readingOrder="0"/>
      <border diagonalUp="0" diagonalDown="0" outline="0">
        <left style="medium">
          <color indexed="64"/>
        </left>
        <right/>
        <top/>
        <bottom style="thin">
          <color indexed="64"/>
        </bottom>
      </border>
    </dxf>
    <dxf>
      <font>
        <b val="0"/>
        <i val="0"/>
        <strike val="0"/>
        <condense val="0"/>
        <extend val="0"/>
        <outline val="0"/>
        <shadow val="0"/>
        <u val="none"/>
        <vertAlign val="baseline"/>
        <sz val="8"/>
        <color auto="1"/>
        <name val="ＭＳ Ｐゴシック"/>
        <scheme val="none"/>
      </font>
      <fill>
        <patternFill patternType="solid">
          <fgColor indexed="64"/>
          <bgColor theme="8" tint="0.79998168889431442"/>
        </patternFill>
      </fill>
      <alignment horizontal="general" vertical="center" textRotation="0" wrapText="1" indent="0" justifyLastLine="0" shrinkToFit="0" readingOrder="0"/>
      <border diagonalUp="0" diagonalDown="0" outline="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general" vertical="center" textRotation="0" wrapText="1" indent="0" justifyLastLine="0" shrinkToFit="0" readingOrder="0"/>
      <border diagonalUp="0" diagonalDown="0" outline="0">
        <left/>
        <right style="medium">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alignment horizontal="left" vertical="center" textRotation="0" wrapText="0" indent="0" justifyLastLine="0" shrinkToFit="0" readingOrder="0"/>
      <border diagonalUp="0" diagonalDown="0" outline="0">
        <left style="thin">
          <color auto="1"/>
        </left>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left" vertical="center" textRotation="0" wrapText="0" indent="0" justifyLastLine="0" shrinkToFit="0" readingOrder="0"/>
      <border diagonalUp="0" diagonalDown="0" outline="0">
        <left/>
        <right style="thin">
          <color indexed="64"/>
        </right>
        <top/>
        <bottom style="thin">
          <color indexed="64"/>
        </bottom>
      </border>
    </dxf>
    <dxf>
      <font>
        <b val="0"/>
        <i val="0"/>
        <strike val="0"/>
        <condense val="0"/>
        <extend val="0"/>
        <outline val="0"/>
        <shadow val="0"/>
        <u val="none"/>
        <vertAlign val="baseline"/>
        <sz val="8"/>
        <color auto="1"/>
        <name val="ＭＳ Ｐゴシック"/>
        <scheme val="none"/>
      </font>
      <numFmt numFmtId="6" formatCode="#,##0;[Red]\-#,##0"/>
      <alignment horizontal="right"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right" vertical="center" textRotation="0" wrapText="0" indent="0" justifyLastLine="0" shrinkToFit="0" readingOrder="0"/>
      <border diagonalUp="0" diagonalDown="0" outline="0">
        <left style="thin">
          <color indexed="64"/>
        </left>
        <right/>
        <top/>
        <bottom style="thin">
          <color indexed="64"/>
        </bottom>
      </border>
    </dxf>
    <dxf>
      <font>
        <b val="0"/>
        <i val="0"/>
        <strike val="0"/>
        <condense val="0"/>
        <extend val="0"/>
        <outline val="0"/>
        <shadow val="0"/>
        <u val="none"/>
        <vertAlign val="baseline"/>
        <sz val="8"/>
        <color auto="1"/>
        <name val="ＭＳ Ｐゴシック"/>
        <scheme val="none"/>
      </font>
      <numFmt numFmtId="179" formatCode="h&quot;時間&quot;mm&quot;分&quot;;@"/>
      <alignment horizontal="left" vertical="center" textRotation="0" wrapText="1" indent="0" justifyLastLine="0" shrinkToFit="0" readingOrder="0"/>
      <border diagonalUp="0" diagonalDown="0">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179" formatCode="h&quot;時間&quot;mm&quot;分&quot;;@"/>
      <alignment horizontal="left" vertical="center" textRotation="0" wrapText="1" indent="0" justifyLastLine="0" shrinkToFit="0" readingOrder="0"/>
      <border diagonalUp="0" diagonalDown="0" outline="0">
        <left/>
        <right style="thin">
          <color indexed="64"/>
        </right>
        <top/>
        <bottom style="thin">
          <color indexed="64"/>
        </bottom>
      </border>
    </dxf>
    <dxf>
      <font>
        <b val="0"/>
        <i val="0"/>
        <strike val="0"/>
        <condense val="0"/>
        <extend val="0"/>
        <outline val="0"/>
        <shadow val="0"/>
        <u val="none"/>
        <vertAlign val="baseline"/>
        <sz val="8"/>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25" formatCode="h:mm"/>
      <alignment horizontal="left" vertical="center" textRotation="0" wrapText="0" indent="0" justifyLastLine="0" shrinkToFit="0" readingOrder="0"/>
      <border diagonalUp="0" diagonalDown="0">
        <left style="thin">
          <color auto="1"/>
        </left>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25" formatCode="h:mm"/>
      <alignment horizontal="left" vertical="center" textRotation="0" wrapText="0" indent="0" justifyLastLine="0" shrinkToFit="0" readingOrder="0"/>
      <border diagonalUp="0" diagonalDown="0" outline="0">
        <left/>
        <right/>
        <top/>
        <bottom style="thin">
          <color indexed="64"/>
        </bottom>
      </border>
    </dxf>
    <dxf>
      <font>
        <b val="0"/>
        <i val="0"/>
        <strike val="0"/>
        <condense val="0"/>
        <extend val="0"/>
        <outline val="0"/>
        <shadow val="0"/>
        <u val="none"/>
        <vertAlign val="baseline"/>
        <sz val="8"/>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style="thin">
          <color indexed="64"/>
        </left>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25" formatCode="h:mm"/>
      <fill>
        <patternFill patternType="solid">
          <fgColor indexed="64"/>
          <bgColor theme="8" tint="0.79998168889431442"/>
        </patternFill>
      </fill>
      <alignment horizontal="center" vertical="center" textRotation="0" wrapText="0" indent="0" justifyLastLine="0" shrinkToFit="0" readingOrder="0"/>
      <border diagonalUp="0" diagonalDown="0" outline="0">
        <left/>
        <right/>
        <top style="thin">
          <color indexed="64"/>
        </top>
        <bottom style="thin">
          <color indexed="64"/>
        </bottom>
      </border>
      <protection locked="0" hidden="0"/>
    </dxf>
    <dxf>
      <font>
        <b val="0"/>
        <i val="0"/>
        <strike val="0"/>
        <condense val="0"/>
        <extend val="0"/>
        <outline val="0"/>
        <shadow val="0"/>
        <u val="none"/>
        <vertAlign val="baseline"/>
        <sz val="11"/>
        <color auto="1"/>
        <name val="ＭＳ Ｐゴシック"/>
        <scheme val="none"/>
      </font>
      <numFmt numFmtId="25" formatCode="h:mm"/>
      <alignment horizontal="center" vertical="center" textRotation="0" wrapText="0" indent="0" justifyLastLine="0" shrinkToFit="0" readingOrder="0"/>
      <border diagonalUp="0" diagonalDown="0" outline="0">
        <left/>
        <right style="thin">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25" formatCode="h:mm"/>
      <fill>
        <patternFill patternType="solid">
          <fgColor indexed="64"/>
          <bgColor theme="8" tint="0.79998168889431442"/>
        </patternFill>
      </fill>
      <alignment horizontal="center" vertical="center" textRotation="0" wrapText="0" indent="0" justifyLastLine="0" shrinkToFit="0" readingOrder="0"/>
      <border diagonalUp="0" diagonalDown="0" outline="0">
        <left style="thin">
          <color auto="1"/>
        </left>
        <right/>
        <top style="thin">
          <color auto="1"/>
        </top>
        <bottom style="thin">
          <color auto="1"/>
        </bottom>
      </border>
      <protection locked="0" hidden="0"/>
    </dxf>
    <dxf>
      <font>
        <b val="0"/>
        <i val="0"/>
        <strike val="0"/>
        <condense val="0"/>
        <extend val="0"/>
        <outline val="0"/>
        <shadow val="0"/>
        <u val="none"/>
        <vertAlign val="baseline"/>
        <sz val="11"/>
        <color auto="1"/>
        <name val="ＭＳ Ｐゴシック"/>
        <scheme val="none"/>
      </font>
      <numFmt numFmtId="25" formatCode="h:mm"/>
      <alignment horizontal="center" vertical="center" textRotation="0" wrapText="0" indent="0" justifyLastLine="0" shrinkToFit="0" readingOrder="0"/>
      <border diagonalUp="0" diagonalDown="0" outline="0">
        <left/>
        <right style="thin">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alignment horizontal="center" vertical="center" textRotation="0" wrapText="0" indent="0" justifyLastLine="0" shrinkToFit="0" readingOrder="0"/>
      <border diagonalUp="0" diagonalDown="0" outline="0">
        <left/>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center" vertical="center" textRotation="0" wrapText="0" indent="0" justifyLastLine="0" shrinkToFit="0" readingOrder="0"/>
      <border diagonalUp="0" diagonalDown="0" outline="0">
        <left/>
        <right/>
        <top/>
        <bottom style="thin">
          <color indexed="64"/>
        </bottom>
      </border>
    </dxf>
    <dxf>
      <font>
        <b val="0"/>
        <i val="0"/>
        <strike val="0"/>
        <condense val="0"/>
        <extend val="0"/>
        <outline val="0"/>
        <shadow val="0"/>
        <u val="none"/>
        <vertAlign val="baseline"/>
        <sz val="8"/>
        <color auto="1"/>
        <name val="ＭＳ Ｐゴシック"/>
        <scheme val="none"/>
      </font>
      <numFmt numFmtId="25" formatCode="h:mm"/>
      <fill>
        <patternFill patternType="solid">
          <fgColor indexed="64"/>
          <bgColor theme="8" tint="0.79998168889431442"/>
        </patternFill>
      </fill>
      <alignment horizontal="center" vertical="center" textRotation="0" wrapText="0" indent="0" justifyLastLine="0" shrinkToFit="0" readingOrder="0"/>
      <border diagonalUp="0" diagonalDown="0" outline="0">
        <left style="thin">
          <color indexed="64"/>
        </left>
        <right style="thin">
          <color auto="1"/>
        </right>
        <top style="thin">
          <color auto="1"/>
        </top>
        <bottom style="thin">
          <color auto="1"/>
        </bottom>
      </border>
      <protection locked="0" hidden="0"/>
    </dxf>
    <dxf>
      <font>
        <b val="0"/>
        <i val="0"/>
        <strike val="0"/>
        <condense val="0"/>
        <extend val="0"/>
        <outline val="0"/>
        <shadow val="0"/>
        <u val="none"/>
        <vertAlign val="baseline"/>
        <sz val="11"/>
        <color auto="1"/>
        <name val="ＭＳ Ｐゴシック"/>
        <scheme val="none"/>
      </font>
      <numFmt numFmtId="25" formatCode="h:mm"/>
      <alignment horizontal="center" vertical="center" textRotation="0" wrapText="0" indent="0" justifyLastLine="0" shrinkToFit="0" readingOrder="0"/>
      <border diagonalUp="0" diagonalDown="0" outline="0">
        <left style="thin">
          <color indexed="64"/>
        </left>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0" formatCode="General"/>
      <fill>
        <patternFill patternType="none">
          <fgColor indexed="64"/>
          <bgColor auto="1"/>
        </patternFill>
      </fill>
      <alignment horizontal="left" vertical="center" textRotation="0" wrapText="0" indent="0" justifyLastLine="0" shrinkToFit="0" readingOrder="0"/>
      <border diagonalUp="0" diagonalDown="0" outline="0">
        <left/>
        <right style="thin">
          <color indexed="64"/>
        </right>
        <top/>
        <bottom/>
      </border>
      <protection locked="1" hidden="0"/>
    </dxf>
    <dxf>
      <font>
        <b val="0"/>
        <i val="0"/>
        <strike val="0"/>
        <condense val="0"/>
        <extend val="0"/>
        <outline val="0"/>
        <shadow val="0"/>
        <u val="none"/>
        <vertAlign val="baseline"/>
        <sz val="11"/>
        <color auto="1"/>
        <name val="ＭＳ Ｐゴシック"/>
        <scheme val="none"/>
      </font>
      <numFmt numFmtId="47" formatCode="m&quot;月&quot;d&quot;日&quot;"/>
      <alignment horizontal="right" vertical="center" textRotation="0" wrapText="0" indent="0" justifyLastLine="0" shrinkToFit="0" readingOrder="0"/>
      <border diagonalUp="0" diagonalDown="0" outline="0">
        <left/>
        <right style="thin">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47" formatCode="m&quot;月&quot;d&quot;日&quot;"/>
      <fill>
        <patternFill patternType="solid">
          <fgColor indexed="64"/>
          <bgColor theme="8" tint="0.79998168889431442"/>
        </patternFill>
      </fill>
      <alignment horizontal="right" vertical="center" textRotation="0" wrapText="0" indent="0" justifyLastLine="0" shrinkToFit="0" readingOrder="0"/>
      <border diagonalUp="0" diagonalDown="0" outline="0">
        <left style="medium">
          <color indexed="64"/>
        </left>
        <right/>
        <top style="thin">
          <color auto="1"/>
        </top>
        <bottom style="thin">
          <color auto="1"/>
        </bottom>
      </border>
      <protection locked="0" hidden="0"/>
    </dxf>
    <dxf>
      <font>
        <b val="0"/>
        <i val="0"/>
        <strike val="0"/>
        <condense val="0"/>
        <extend val="0"/>
        <outline val="0"/>
        <shadow val="0"/>
        <u val="none"/>
        <vertAlign val="baseline"/>
        <sz val="11"/>
        <color auto="1"/>
        <name val="ＭＳ Ｐゴシック"/>
        <scheme val="none"/>
      </font>
      <numFmt numFmtId="47" formatCode="m&quot;月&quot;d&quot;日&quot;"/>
      <alignment horizontal="right" vertical="center" textRotation="0" wrapText="0" indent="0" justifyLastLine="0" shrinkToFit="0" readingOrder="0"/>
      <border diagonalUp="0" diagonalDown="0" outline="0">
        <left/>
        <right style="thin">
          <color indexed="64"/>
        </right>
        <top/>
        <bottom style="thin">
          <color indexed="64"/>
        </bottom>
      </border>
      <protection locked="0" hidden="0"/>
    </dxf>
    <dxf>
      <border diagonalUp="0" diagonalDown="0">
        <left style="medium">
          <color rgb="FF000000"/>
        </left>
        <right/>
        <top/>
        <bottom/>
      </border>
    </dxf>
    <dxf>
      <font>
        <strike val="0"/>
        <outline val="0"/>
        <shadow val="0"/>
        <vertAlign val="baseline"/>
        <sz val="8"/>
        <color auto="1"/>
        <name val="ＭＳ Ｐゴシック"/>
        <scheme val="none"/>
      </font>
      <protection locked="1" hidden="0"/>
    </dxf>
    <dxf>
      <border outline="0">
        <bottom style="thin">
          <color rgb="FF000000"/>
        </bottom>
      </border>
    </dxf>
    <dxf>
      <font>
        <strike val="0"/>
        <outline val="0"/>
        <shadow val="0"/>
        <vertAlign val="baseline"/>
        <sz val="8"/>
        <color auto="1"/>
        <name val="ＭＳ Ｐゴシック"/>
        <scheme val="none"/>
      </font>
      <protection locked="1" hidden="0"/>
    </dxf>
    <dxf>
      <font>
        <b val="0"/>
        <i val="0"/>
        <strike val="0"/>
        <condense val="0"/>
        <extend val="0"/>
        <outline val="0"/>
        <shadow val="0"/>
        <u val="none"/>
        <vertAlign val="baseline"/>
        <sz val="8"/>
        <color auto="1"/>
        <name val="ＭＳ Ｐゴシック"/>
        <scheme val="none"/>
      </font>
      <alignment horizontal="general" vertical="center" textRotation="0" wrapText="0" indent="0" justifyLastLine="0" shrinkToFit="0" readingOrder="0"/>
      <border diagonalUp="0" diagonalDown="0" outline="0">
        <left style="medium">
          <color indexed="64"/>
        </left>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general" vertical="center" textRotation="0" wrapText="0" indent="0" justifyLastLine="0" shrinkToFit="0" readingOrder="0"/>
      <border diagonalUp="0" diagonalDown="0" outline="0">
        <left style="medium">
          <color indexed="64"/>
        </left>
        <right/>
        <top/>
        <bottom style="thin">
          <color indexed="64"/>
        </bottom>
      </border>
    </dxf>
    <dxf>
      <font>
        <b val="0"/>
        <i val="0"/>
        <strike val="0"/>
        <condense val="0"/>
        <extend val="0"/>
        <outline val="0"/>
        <shadow val="0"/>
        <u val="none"/>
        <vertAlign val="baseline"/>
        <sz val="8"/>
        <color auto="1"/>
        <name val="ＭＳ Ｐゴシック"/>
        <scheme val="none"/>
      </font>
      <fill>
        <patternFill patternType="solid">
          <fgColor indexed="64"/>
          <bgColor theme="8" tint="0.79998168889431442"/>
        </patternFill>
      </fill>
      <alignment horizontal="general" vertical="center" textRotation="0" wrapText="1" indent="0" justifyLastLine="0" shrinkToFit="0" readingOrder="0"/>
      <border diagonalUp="0" diagonalDown="0" outline="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general" vertical="center" textRotation="0" wrapText="1" indent="0" justifyLastLine="0" shrinkToFit="0" readingOrder="0"/>
      <border diagonalUp="0" diagonalDown="0" outline="0">
        <left/>
        <right style="medium">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alignment horizontal="left" vertical="center" textRotation="0" wrapText="0" indent="0" justifyLastLine="0" shrinkToFit="0" readingOrder="0"/>
      <border diagonalUp="0" diagonalDown="0" outline="0">
        <left style="thin">
          <color auto="1"/>
        </left>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left" vertical="center" textRotation="0" wrapText="0" indent="0" justifyLastLine="0" shrinkToFit="0" readingOrder="0"/>
      <border diagonalUp="0" diagonalDown="0" outline="0">
        <left/>
        <right style="thin">
          <color indexed="64"/>
        </right>
        <top/>
        <bottom style="thin">
          <color indexed="64"/>
        </bottom>
      </border>
    </dxf>
    <dxf>
      <font>
        <b val="0"/>
        <i val="0"/>
        <strike val="0"/>
        <condense val="0"/>
        <extend val="0"/>
        <outline val="0"/>
        <shadow val="0"/>
        <u val="none"/>
        <vertAlign val="baseline"/>
        <sz val="8"/>
        <color auto="1"/>
        <name val="ＭＳ Ｐゴシック"/>
        <scheme val="none"/>
      </font>
      <numFmt numFmtId="6" formatCode="#,##0;[Red]\-#,##0"/>
      <alignment horizontal="right"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right" vertical="center" textRotation="0" wrapText="0" indent="0" justifyLastLine="0" shrinkToFit="0" readingOrder="0"/>
      <border diagonalUp="0" diagonalDown="0" outline="0">
        <left style="thin">
          <color indexed="64"/>
        </left>
        <right/>
        <top/>
        <bottom style="thin">
          <color indexed="64"/>
        </bottom>
      </border>
    </dxf>
    <dxf>
      <font>
        <b val="0"/>
        <i val="0"/>
        <strike val="0"/>
        <condense val="0"/>
        <extend val="0"/>
        <outline val="0"/>
        <shadow val="0"/>
        <u val="none"/>
        <vertAlign val="baseline"/>
        <sz val="8"/>
        <color auto="1"/>
        <name val="ＭＳ Ｐゴシック"/>
        <scheme val="none"/>
      </font>
      <numFmt numFmtId="179" formatCode="h&quot;時間&quot;mm&quot;分&quot;;@"/>
      <alignment horizontal="left" vertical="center" textRotation="0" wrapText="1" indent="0" justifyLastLine="0" shrinkToFit="0" readingOrder="0"/>
      <border diagonalUp="0" diagonalDown="0">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179" formatCode="h&quot;時間&quot;mm&quot;分&quot;;@"/>
      <alignment horizontal="left" vertical="center" textRotation="0" wrapText="1" indent="0" justifyLastLine="0" shrinkToFit="0" readingOrder="0"/>
      <border diagonalUp="0" diagonalDown="0" outline="0">
        <left/>
        <right style="thin">
          <color indexed="64"/>
        </right>
        <top/>
        <bottom style="thin">
          <color indexed="64"/>
        </bottom>
      </border>
    </dxf>
    <dxf>
      <font>
        <b val="0"/>
        <i val="0"/>
        <strike val="0"/>
        <condense val="0"/>
        <extend val="0"/>
        <outline val="0"/>
        <shadow val="0"/>
        <u val="none"/>
        <vertAlign val="baseline"/>
        <sz val="8"/>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25" formatCode="h:mm"/>
      <alignment horizontal="left" vertical="center" textRotation="0" wrapText="0" indent="0" justifyLastLine="0" shrinkToFit="0" readingOrder="0"/>
      <border diagonalUp="0" diagonalDown="0">
        <left style="thin">
          <color auto="1"/>
        </left>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25" formatCode="h:mm"/>
      <alignment horizontal="left" vertical="center" textRotation="0" wrapText="0" indent="0" justifyLastLine="0" shrinkToFit="0" readingOrder="0"/>
      <border diagonalUp="0" diagonalDown="0" outline="0">
        <left/>
        <right/>
        <top/>
        <bottom style="thin">
          <color indexed="64"/>
        </bottom>
      </border>
    </dxf>
    <dxf>
      <font>
        <b val="0"/>
        <i val="0"/>
        <strike val="0"/>
        <condense val="0"/>
        <extend val="0"/>
        <outline val="0"/>
        <shadow val="0"/>
        <u val="none"/>
        <vertAlign val="baseline"/>
        <sz val="8"/>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style="thin">
          <color indexed="64"/>
        </left>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25" formatCode="h:mm"/>
      <fill>
        <patternFill patternType="solid">
          <fgColor indexed="64"/>
          <bgColor theme="8" tint="0.79998168889431442"/>
        </patternFill>
      </fill>
      <alignment horizontal="center" vertical="center" textRotation="0" wrapText="0" indent="0" justifyLastLine="0" shrinkToFit="0" readingOrder="0"/>
      <border diagonalUp="0" diagonalDown="0" outline="0">
        <left/>
        <right/>
        <top style="thin">
          <color indexed="64"/>
        </top>
        <bottom style="thin">
          <color indexed="64"/>
        </bottom>
      </border>
      <protection locked="0" hidden="0"/>
    </dxf>
    <dxf>
      <font>
        <b val="0"/>
        <i val="0"/>
        <strike val="0"/>
        <condense val="0"/>
        <extend val="0"/>
        <outline val="0"/>
        <shadow val="0"/>
        <u val="none"/>
        <vertAlign val="baseline"/>
        <sz val="11"/>
        <color auto="1"/>
        <name val="ＭＳ Ｐゴシック"/>
        <scheme val="none"/>
      </font>
      <numFmt numFmtId="25" formatCode="h:mm"/>
      <alignment horizontal="center" vertical="center" textRotation="0" wrapText="0" indent="0" justifyLastLine="0" shrinkToFit="0" readingOrder="0"/>
      <border diagonalUp="0" diagonalDown="0" outline="0">
        <left/>
        <right style="thin">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25" formatCode="h:mm"/>
      <fill>
        <patternFill patternType="solid">
          <fgColor indexed="64"/>
          <bgColor theme="8" tint="0.79998168889431442"/>
        </patternFill>
      </fill>
      <alignment horizontal="center" vertical="center" textRotation="0" wrapText="0" indent="0" justifyLastLine="0" shrinkToFit="0" readingOrder="0"/>
      <border diagonalUp="0" diagonalDown="0" outline="0">
        <left style="thin">
          <color auto="1"/>
        </left>
        <right/>
        <top style="thin">
          <color auto="1"/>
        </top>
        <bottom style="thin">
          <color auto="1"/>
        </bottom>
      </border>
      <protection locked="0" hidden="0"/>
    </dxf>
    <dxf>
      <font>
        <b val="0"/>
        <i val="0"/>
        <strike val="0"/>
        <condense val="0"/>
        <extend val="0"/>
        <outline val="0"/>
        <shadow val="0"/>
        <u val="none"/>
        <vertAlign val="baseline"/>
        <sz val="11"/>
        <color auto="1"/>
        <name val="ＭＳ Ｐゴシック"/>
        <scheme val="none"/>
      </font>
      <numFmt numFmtId="25" formatCode="h:mm"/>
      <alignment horizontal="center" vertical="center" textRotation="0" wrapText="0" indent="0" justifyLastLine="0" shrinkToFit="0" readingOrder="0"/>
      <border diagonalUp="0" diagonalDown="0" outline="0">
        <left/>
        <right style="thin">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alignment horizontal="center" vertical="center" textRotation="0" wrapText="0" indent="0" justifyLastLine="0" shrinkToFit="0" readingOrder="0"/>
      <border diagonalUp="0" diagonalDown="0" outline="0">
        <left/>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center" vertical="center" textRotation="0" wrapText="0" indent="0" justifyLastLine="0" shrinkToFit="0" readingOrder="0"/>
      <border diagonalUp="0" diagonalDown="0" outline="0">
        <left/>
        <right/>
        <top/>
        <bottom style="thin">
          <color indexed="64"/>
        </bottom>
      </border>
    </dxf>
    <dxf>
      <font>
        <b val="0"/>
        <i val="0"/>
        <strike val="0"/>
        <condense val="0"/>
        <extend val="0"/>
        <outline val="0"/>
        <shadow val="0"/>
        <u val="none"/>
        <vertAlign val="baseline"/>
        <sz val="8"/>
        <color auto="1"/>
        <name val="ＭＳ Ｐゴシック"/>
        <scheme val="none"/>
      </font>
      <numFmt numFmtId="25" formatCode="h:mm"/>
      <fill>
        <patternFill patternType="solid">
          <fgColor indexed="64"/>
          <bgColor theme="8" tint="0.79998168889431442"/>
        </patternFill>
      </fill>
      <alignment horizontal="center" vertical="center" textRotation="0" wrapText="0" indent="0" justifyLastLine="0" shrinkToFit="0" readingOrder="0"/>
      <border diagonalUp="0" diagonalDown="0" outline="0">
        <left style="thin">
          <color indexed="64"/>
        </left>
        <right style="thin">
          <color auto="1"/>
        </right>
        <top style="thin">
          <color auto="1"/>
        </top>
        <bottom style="thin">
          <color auto="1"/>
        </bottom>
      </border>
      <protection locked="0" hidden="0"/>
    </dxf>
    <dxf>
      <font>
        <b val="0"/>
        <i val="0"/>
        <strike val="0"/>
        <condense val="0"/>
        <extend val="0"/>
        <outline val="0"/>
        <shadow val="0"/>
        <u val="none"/>
        <vertAlign val="baseline"/>
        <sz val="11"/>
        <color auto="1"/>
        <name val="ＭＳ Ｐゴシック"/>
        <scheme val="none"/>
      </font>
      <numFmt numFmtId="25" formatCode="h:mm"/>
      <alignment horizontal="center" vertical="center" textRotation="0" wrapText="0" indent="0" justifyLastLine="0" shrinkToFit="0" readingOrder="0"/>
      <border diagonalUp="0" diagonalDown="0" outline="0">
        <left style="thin">
          <color indexed="64"/>
        </left>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0" formatCode="General"/>
      <fill>
        <patternFill patternType="none">
          <fgColor indexed="64"/>
          <bgColor auto="1"/>
        </patternFill>
      </fill>
      <alignment horizontal="left" vertical="center" textRotation="0" wrapText="0" indent="0" justifyLastLine="0" shrinkToFit="0" readingOrder="0"/>
      <border diagonalUp="0" diagonalDown="0" outline="0">
        <left/>
        <right style="thin">
          <color indexed="64"/>
        </right>
        <top/>
        <bottom/>
      </border>
      <protection locked="1" hidden="0"/>
    </dxf>
    <dxf>
      <font>
        <b val="0"/>
        <i val="0"/>
        <strike val="0"/>
        <condense val="0"/>
        <extend val="0"/>
        <outline val="0"/>
        <shadow val="0"/>
        <u val="none"/>
        <vertAlign val="baseline"/>
        <sz val="11"/>
        <color auto="1"/>
        <name val="ＭＳ Ｐゴシック"/>
        <scheme val="none"/>
      </font>
      <numFmt numFmtId="47" formatCode="m&quot;月&quot;d&quot;日&quot;"/>
      <alignment horizontal="right" vertical="center" textRotation="0" wrapText="0" indent="0" justifyLastLine="0" shrinkToFit="0" readingOrder="0"/>
      <border diagonalUp="0" diagonalDown="0" outline="0">
        <left/>
        <right style="thin">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47" formatCode="m&quot;月&quot;d&quot;日&quot;"/>
      <fill>
        <patternFill patternType="solid">
          <fgColor indexed="64"/>
          <bgColor theme="8" tint="0.79998168889431442"/>
        </patternFill>
      </fill>
      <alignment horizontal="right" vertical="center" textRotation="0" wrapText="0" indent="0" justifyLastLine="0" shrinkToFit="0" readingOrder="0"/>
      <border diagonalUp="0" diagonalDown="0" outline="0">
        <left style="medium">
          <color indexed="64"/>
        </left>
        <right/>
        <top style="thin">
          <color auto="1"/>
        </top>
        <bottom style="thin">
          <color auto="1"/>
        </bottom>
      </border>
      <protection locked="0" hidden="0"/>
    </dxf>
    <dxf>
      <font>
        <b val="0"/>
        <i val="0"/>
        <strike val="0"/>
        <condense val="0"/>
        <extend val="0"/>
        <outline val="0"/>
        <shadow val="0"/>
        <u val="none"/>
        <vertAlign val="baseline"/>
        <sz val="11"/>
        <color auto="1"/>
        <name val="ＭＳ Ｐゴシック"/>
        <scheme val="none"/>
      </font>
      <numFmt numFmtId="47" formatCode="m&quot;月&quot;d&quot;日&quot;"/>
      <alignment horizontal="right" vertical="center" textRotation="0" wrapText="0" indent="0" justifyLastLine="0" shrinkToFit="0" readingOrder="0"/>
      <border diagonalUp="0" diagonalDown="0" outline="0">
        <left/>
        <right style="thin">
          <color indexed="64"/>
        </right>
        <top/>
        <bottom style="thin">
          <color indexed="64"/>
        </bottom>
      </border>
      <protection locked="0" hidden="0"/>
    </dxf>
    <dxf>
      <border diagonalUp="0" diagonalDown="0">
        <left style="medium">
          <color rgb="FF000000"/>
        </left>
        <right/>
        <top/>
        <bottom/>
      </border>
    </dxf>
    <dxf>
      <font>
        <strike val="0"/>
        <outline val="0"/>
        <shadow val="0"/>
        <vertAlign val="baseline"/>
        <sz val="8"/>
        <color auto="1"/>
        <name val="ＭＳ Ｐゴシック"/>
        <scheme val="none"/>
      </font>
      <protection locked="1" hidden="0"/>
    </dxf>
    <dxf>
      <border outline="0">
        <bottom style="thin">
          <color rgb="FF000000"/>
        </bottom>
      </border>
    </dxf>
    <dxf>
      <font>
        <strike val="0"/>
        <outline val="0"/>
        <shadow val="0"/>
        <vertAlign val="baseline"/>
        <sz val="8"/>
        <color auto="1"/>
        <name val="ＭＳ Ｐゴシック"/>
        <scheme val="none"/>
      </font>
      <protection locked="1" hidden="0"/>
    </dxf>
    <dxf>
      <font>
        <b val="0"/>
        <i val="0"/>
        <strike val="0"/>
        <condense val="0"/>
        <extend val="0"/>
        <outline val="0"/>
        <shadow val="0"/>
        <u val="none"/>
        <vertAlign val="baseline"/>
        <sz val="8"/>
        <color auto="1"/>
        <name val="ＭＳ Ｐゴシック"/>
        <scheme val="none"/>
      </font>
      <alignment horizontal="general" vertical="center" textRotation="0" wrapText="0" indent="0" justifyLastLine="0" shrinkToFit="0" readingOrder="0"/>
      <border diagonalUp="0" diagonalDown="0" outline="0">
        <left style="medium">
          <color indexed="64"/>
        </left>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general" vertical="center" textRotation="0" wrapText="0" indent="0" justifyLastLine="0" shrinkToFit="0" readingOrder="0"/>
      <border diagonalUp="0" diagonalDown="0" outline="0">
        <left style="medium">
          <color indexed="64"/>
        </left>
        <right/>
        <top/>
        <bottom style="thin">
          <color indexed="64"/>
        </bottom>
      </border>
    </dxf>
    <dxf>
      <font>
        <b val="0"/>
        <i val="0"/>
        <strike val="0"/>
        <condense val="0"/>
        <extend val="0"/>
        <outline val="0"/>
        <shadow val="0"/>
        <u val="none"/>
        <vertAlign val="baseline"/>
        <sz val="8"/>
        <color auto="1"/>
        <name val="ＭＳ Ｐゴシック"/>
        <scheme val="none"/>
      </font>
      <fill>
        <patternFill patternType="solid">
          <fgColor indexed="64"/>
          <bgColor theme="8" tint="0.79998168889431442"/>
        </patternFill>
      </fill>
      <alignment horizontal="general" vertical="center" textRotation="0" wrapText="1" indent="0" justifyLastLine="0" shrinkToFit="0" readingOrder="0"/>
      <border diagonalUp="0" diagonalDown="0" outline="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general" vertical="center" textRotation="0" wrapText="1" indent="0" justifyLastLine="0" shrinkToFit="0" readingOrder="0"/>
      <border diagonalUp="0" diagonalDown="0" outline="0">
        <left/>
        <right style="medium">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alignment horizontal="left" vertical="center" textRotation="0" wrapText="0" indent="0" justifyLastLine="0" shrinkToFit="0" readingOrder="0"/>
      <border diagonalUp="0" diagonalDown="0" outline="0">
        <left style="thin">
          <color auto="1"/>
        </left>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left" vertical="center" textRotation="0" wrapText="0" indent="0" justifyLastLine="0" shrinkToFit="0" readingOrder="0"/>
      <border diagonalUp="0" diagonalDown="0" outline="0">
        <left/>
        <right style="thin">
          <color indexed="64"/>
        </right>
        <top/>
        <bottom style="thin">
          <color indexed="64"/>
        </bottom>
      </border>
    </dxf>
    <dxf>
      <font>
        <b val="0"/>
        <i val="0"/>
        <strike val="0"/>
        <condense val="0"/>
        <extend val="0"/>
        <outline val="0"/>
        <shadow val="0"/>
        <u val="none"/>
        <vertAlign val="baseline"/>
        <sz val="8"/>
        <color auto="1"/>
        <name val="ＭＳ Ｐゴシック"/>
        <scheme val="none"/>
      </font>
      <numFmt numFmtId="6" formatCode="#,##0;[Red]\-#,##0"/>
      <alignment horizontal="right"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right" vertical="center" textRotation="0" wrapText="0" indent="0" justifyLastLine="0" shrinkToFit="0" readingOrder="0"/>
      <border diagonalUp="0" diagonalDown="0" outline="0">
        <left style="thin">
          <color indexed="64"/>
        </left>
        <right/>
        <top/>
        <bottom style="thin">
          <color indexed="64"/>
        </bottom>
      </border>
    </dxf>
    <dxf>
      <font>
        <b val="0"/>
        <i val="0"/>
        <strike val="0"/>
        <condense val="0"/>
        <extend val="0"/>
        <outline val="0"/>
        <shadow val="0"/>
        <u val="none"/>
        <vertAlign val="baseline"/>
        <sz val="8"/>
        <color auto="1"/>
        <name val="ＭＳ Ｐゴシック"/>
        <scheme val="none"/>
      </font>
      <numFmt numFmtId="179" formatCode="h&quot;時間&quot;mm&quot;分&quot;;@"/>
      <alignment horizontal="left" vertical="center" textRotation="0" wrapText="1" indent="0" justifyLastLine="0" shrinkToFit="0" readingOrder="0"/>
      <border diagonalUp="0" diagonalDown="0">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179" formatCode="h&quot;時間&quot;mm&quot;分&quot;;@"/>
      <alignment horizontal="left" vertical="center" textRotation="0" wrapText="1" indent="0" justifyLastLine="0" shrinkToFit="0" readingOrder="0"/>
      <border diagonalUp="0" diagonalDown="0" outline="0">
        <left/>
        <right style="thin">
          <color indexed="64"/>
        </right>
        <top/>
        <bottom style="thin">
          <color indexed="64"/>
        </bottom>
      </border>
    </dxf>
    <dxf>
      <font>
        <b val="0"/>
        <i val="0"/>
        <strike val="0"/>
        <condense val="0"/>
        <extend val="0"/>
        <outline val="0"/>
        <shadow val="0"/>
        <u val="none"/>
        <vertAlign val="baseline"/>
        <sz val="8"/>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25" formatCode="h:mm"/>
      <alignment horizontal="left" vertical="center" textRotation="0" wrapText="0" indent="0" justifyLastLine="0" shrinkToFit="0" readingOrder="0"/>
      <border diagonalUp="0" diagonalDown="0">
        <left style="thin">
          <color auto="1"/>
        </left>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25" formatCode="h:mm"/>
      <alignment horizontal="left" vertical="center" textRotation="0" wrapText="0" indent="0" justifyLastLine="0" shrinkToFit="0" readingOrder="0"/>
      <border diagonalUp="0" diagonalDown="0" outline="0">
        <left/>
        <right/>
        <top/>
        <bottom style="thin">
          <color indexed="64"/>
        </bottom>
      </border>
    </dxf>
    <dxf>
      <font>
        <b val="0"/>
        <i val="0"/>
        <strike val="0"/>
        <condense val="0"/>
        <extend val="0"/>
        <outline val="0"/>
        <shadow val="0"/>
        <u val="none"/>
        <vertAlign val="baseline"/>
        <sz val="8"/>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style="thin">
          <color indexed="64"/>
        </left>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25" formatCode="h:mm"/>
      <fill>
        <patternFill patternType="solid">
          <fgColor indexed="64"/>
          <bgColor theme="8" tint="0.79998168889431442"/>
        </patternFill>
      </fill>
      <alignment horizontal="center" vertical="center" textRotation="0" wrapText="0" indent="0" justifyLastLine="0" shrinkToFit="0" readingOrder="0"/>
      <border diagonalUp="0" diagonalDown="0" outline="0">
        <left/>
        <right/>
        <top style="thin">
          <color indexed="64"/>
        </top>
        <bottom style="thin">
          <color indexed="64"/>
        </bottom>
      </border>
      <protection locked="0" hidden="0"/>
    </dxf>
    <dxf>
      <font>
        <b val="0"/>
        <i val="0"/>
        <strike val="0"/>
        <condense val="0"/>
        <extend val="0"/>
        <outline val="0"/>
        <shadow val="0"/>
        <u val="none"/>
        <vertAlign val="baseline"/>
        <sz val="11"/>
        <color auto="1"/>
        <name val="ＭＳ Ｐゴシック"/>
        <scheme val="none"/>
      </font>
      <numFmt numFmtId="25" formatCode="h:mm"/>
      <alignment horizontal="center" vertical="center" textRotation="0" wrapText="0" indent="0" justifyLastLine="0" shrinkToFit="0" readingOrder="0"/>
      <border diagonalUp="0" diagonalDown="0" outline="0">
        <left/>
        <right style="thin">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25" formatCode="h:mm"/>
      <fill>
        <patternFill patternType="solid">
          <fgColor indexed="64"/>
          <bgColor theme="8" tint="0.79998168889431442"/>
        </patternFill>
      </fill>
      <alignment horizontal="center" vertical="center" textRotation="0" wrapText="0" indent="0" justifyLastLine="0" shrinkToFit="0" readingOrder="0"/>
      <border diagonalUp="0" diagonalDown="0" outline="0">
        <left style="thin">
          <color auto="1"/>
        </left>
        <right/>
        <top style="thin">
          <color auto="1"/>
        </top>
        <bottom style="thin">
          <color auto="1"/>
        </bottom>
      </border>
      <protection locked="0" hidden="0"/>
    </dxf>
    <dxf>
      <font>
        <b val="0"/>
        <i val="0"/>
        <strike val="0"/>
        <condense val="0"/>
        <extend val="0"/>
        <outline val="0"/>
        <shadow val="0"/>
        <u val="none"/>
        <vertAlign val="baseline"/>
        <sz val="11"/>
        <color auto="1"/>
        <name val="ＭＳ Ｐゴシック"/>
        <scheme val="none"/>
      </font>
      <numFmt numFmtId="25" formatCode="h:mm"/>
      <alignment horizontal="center" vertical="center" textRotation="0" wrapText="0" indent="0" justifyLastLine="0" shrinkToFit="0" readingOrder="0"/>
      <border diagonalUp="0" diagonalDown="0" outline="0">
        <left/>
        <right style="thin">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alignment horizontal="center" vertical="center" textRotation="0" wrapText="0" indent="0" justifyLastLine="0" shrinkToFit="0" readingOrder="0"/>
      <border diagonalUp="0" diagonalDown="0" outline="0">
        <left/>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center" vertical="center" textRotation="0" wrapText="0" indent="0" justifyLastLine="0" shrinkToFit="0" readingOrder="0"/>
      <border diagonalUp="0" diagonalDown="0" outline="0">
        <left/>
        <right/>
        <top/>
        <bottom style="thin">
          <color indexed="64"/>
        </bottom>
      </border>
    </dxf>
    <dxf>
      <font>
        <b val="0"/>
        <i val="0"/>
        <strike val="0"/>
        <condense val="0"/>
        <extend val="0"/>
        <outline val="0"/>
        <shadow val="0"/>
        <u val="none"/>
        <vertAlign val="baseline"/>
        <sz val="8"/>
        <color auto="1"/>
        <name val="ＭＳ Ｐゴシック"/>
        <scheme val="none"/>
      </font>
      <numFmt numFmtId="25" formatCode="h:mm"/>
      <fill>
        <patternFill patternType="solid">
          <fgColor indexed="64"/>
          <bgColor theme="8" tint="0.79998168889431442"/>
        </patternFill>
      </fill>
      <alignment horizontal="center" vertical="center" textRotation="0" wrapText="0" indent="0" justifyLastLine="0" shrinkToFit="0" readingOrder="0"/>
      <border diagonalUp="0" diagonalDown="0" outline="0">
        <left style="thin">
          <color indexed="64"/>
        </left>
        <right style="thin">
          <color auto="1"/>
        </right>
        <top style="thin">
          <color auto="1"/>
        </top>
        <bottom style="thin">
          <color auto="1"/>
        </bottom>
      </border>
      <protection locked="0" hidden="0"/>
    </dxf>
    <dxf>
      <font>
        <b val="0"/>
        <i val="0"/>
        <strike val="0"/>
        <condense val="0"/>
        <extend val="0"/>
        <outline val="0"/>
        <shadow val="0"/>
        <u val="none"/>
        <vertAlign val="baseline"/>
        <sz val="11"/>
        <color auto="1"/>
        <name val="ＭＳ Ｐゴシック"/>
        <scheme val="none"/>
      </font>
      <numFmt numFmtId="25" formatCode="h:mm"/>
      <alignment horizontal="center" vertical="center" textRotation="0" wrapText="0" indent="0" justifyLastLine="0" shrinkToFit="0" readingOrder="0"/>
      <border diagonalUp="0" diagonalDown="0" outline="0">
        <left style="thin">
          <color indexed="64"/>
        </left>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0" formatCode="General"/>
      <fill>
        <patternFill patternType="none">
          <fgColor indexed="64"/>
          <bgColor auto="1"/>
        </patternFill>
      </fill>
      <alignment horizontal="left" vertical="center" textRotation="0" wrapText="0" indent="0" justifyLastLine="0" shrinkToFit="0" readingOrder="0"/>
      <border diagonalUp="0" diagonalDown="0" outline="0">
        <left/>
        <right style="thin">
          <color indexed="64"/>
        </right>
        <top/>
        <bottom/>
      </border>
      <protection locked="1" hidden="0"/>
    </dxf>
    <dxf>
      <font>
        <b val="0"/>
        <i val="0"/>
        <strike val="0"/>
        <condense val="0"/>
        <extend val="0"/>
        <outline val="0"/>
        <shadow val="0"/>
        <u val="none"/>
        <vertAlign val="baseline"/>
        <sz val="11"/>
        <color auto="1"/>
        <name val="ＭＳ Ｐゴシック"/>
        <scheme val="none"/>
      </font>
      <numFmt numFmtId="47" formatCode="m&quot;月&quot;d&quot;日&quot;"/>
      <alignment horizontal="right" vertical="center" textRotation="0" wrapText="0" indent="0" justifyLastLine="0" shrinkToFit="0" readingOrder="0"/>
      <border diagonalUp="0" diagonalDown="0" outline="0">
        <left/>
        <right style="thin">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47" formatCode="m&quot;月&quot;d&quot;日&quot;"/>
      <fill>
        <patternFill patternType="solid">
          <fgColor indexed="64"/>
          <bgColor theme="8" tint="0.79998168889431442"/>
        </patternFill>
      </fill>
      <alignment horizontal="right" vertical="center" textRotation="0" wrapText="0" indent="0" justifyLastLine="0" shrinkToFit="0" readingOrder="0"/>
      <border diagonalUp="0" diagonalDown="0" outline="0">
        <left style="medium">
          <color indexed="64"/>
        </left>
        <right/>
        <top style="thin">
          <color auto="1"/>
        </top>
        <bottom style="thin">
          <color auto="1"/>
        </bottom>
      </border>
      <protection locked="0" hidden="0"/>
    </dxf>
    <dxf>
      <font>
        <b val="0"/>
        <i val="0"/>
        <strike val="0"/>
        <condense val="0"/>
        <extend val="0"/>
        <outline val="0"/>
        <shadow val="0"/>
        <u val="none"/>
        <vertAlign val="baseline"/>
        <sz val="11"/>
        <color auto="1"/>
        <name val="ＭＳ Ｐゴシック"/>
        <scheme val="none"/>
      </font>
      <numFmt numFmtId="47" formatCode="m&quot;月&quot;d&quot;日&quot;"/>
      <alignment horizontal="right" vertical="center" textRotation="0" wrapText="0" indent="0" justifyLastLine="0" shrinkToFit="0" readingOrder="0"/>
      <border diagonalUp="0" diagonalDown="0" outline="0">
        <left/>
        <right style="thin">
          <color indexed="64"/>
        </right>
        <top/>
        <bottom style="thin">
          <color indexed="64"/>
        </bottom>
      </border>
      <protection locked="0" hidden="0"/>
    </dxf>
    <dxf>
      <border diagonalUp="0" diagonalDown="0">
        <left style="medium">
          <color rgb="FF000000"/>
        </left>
        <right/>
        <top/>
        <bottom/>
      </border>
    </dxf>
    <dxf>
      <font>
        <strike val="0"/>
        <outline val="0"/>
        <shadow val="0"/>
        <vertAlign val="baseline"/>
        <sz val="8"/>
        <color auto="1"/>
        <name val="ＭＳ Ｐゴシック"/>
        <scheme val="none"/>
      </font>
      <protection locked="1" hidden="0"/>
    </dxf>
    <dxf>
      <border outline="0">
        <bottom style="thin">
          <color rgb="FF000000"/>
        </bottom>
      </border>
    </dxf>
    <dxf>
      <font>
        <strike val="0"/>
        <outline val="0"/>
        <shadow val="0"/>
        <vertAlign val="baseline"/>
        <sz val="8"/>
        <color auto="1"/>
        <name val="ＭＳ Ｐゴシック"/>
        <scheme val="none"/>
      </font>
      <protection locked="1" hidden="0"/>
    </dxf>
    <dxf>
      <font>
        <b val="0"/>
        <i val="0"/>
        <strike val="0"/>
        <condense val="0"/>
        <extend val="0"/>
        <outline val="0"/>
        <shadow val="0"/>
        <u val="none"/>
        <vertAlign val="baseline"/>
        <sz val="8"/>
        <color auto="1"/>
        <name val="ＭＳ Ｐゴシック"/>
        <scheme val="none"/>
      </font>
      <alignment horizontal="general" vertical="center" textRotation="0" wrapText="0" indent="0" justifyLastLine="0" shrinkToFit="0" readingOrder="0"/>
      <border diagonalUp="0" diagonalDown="0" outline="0">
        <left style="medium">
          <color indexed="64"/>
        </left>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general" vertical="center" textRotation="0" wrapText="0" indent="0" justifyLastLine="0" shrinkToFit="0" readingOrder="0"/>
      <border diagonalUp="0" diagonalDown="0" outline="0">
        <left style="medium">
          <color indexed="64"/>
        </left>
        <right/>
        <top/>
        <bottom style="thin">
          <color indexed="64"/>
        </bottom>
      </border>
    </dxf>
    <dxf>
      <font>
        <b val="0"/>
        <i val="0"/>
        <strike val="0"/>
        <condense val="0"/>
        <extend val="0"/>
        <outline val="0"/>
        <shadow val="0"/>
        <u val="none"/>
        <vertAlign val="baseline"/>
        <sz val="8"/>
        <color auto="1"/>
        <name val="ＭＳ Ｐゴシック"/>
        <scheme val="none"/>
      </font>
      <fill>
        <patternFill patternType="solid">
          <fgColor indexed="64"/>
          <bgColor theme="8" tint="0.79998168889431442"/>
        </patternFill>
      </fill>
      <alignment horizontal="general" vertical="center" textRotation="0" wrapText="1" indent="0" justifyLastLine="0" shrinkToFit="0" readingOrder="0"/>
      <border diagonalUp="0" diagonalDown="0" outline="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general" vertical="center" textRotation="0" wrapText="1" indent="0" justifyLastLine="0" shrinkToFit="0" readingOrder="0"/>
      <border diagonalUp="0" diagonalDown="0" outline="0">
        <left/>
        <right style="medium">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alignment horizontal="left" vertical="center" textRotation="0" wrapText="0" indent="0" justifyLastLine="0" shrinkToFit="0" readingOrder="0"/>
      <border diagonalUp="0" diagonalDown="0" outline="0">
        <left style="thin">
          <color auto="1"/>
        </left>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left" vertical="center" textRotation="0" wrapText="0" indent="0" justifyLastLine="0" shrinkToFit="0" readingOrder="0"/>
      <border diagonalUp="0" diagonalDown="0" outline="0">
        <left/>
        <right style="thin">
          <color indexed="64"/>
        </right>
        <top/>
        <bottom style="thin">
          <color indexed="64"/>
        </bottom>
      </border>
    </dxf>
    <dxf>
      <font>
        <b val="0"/>
        <i val="0"/>
        <strike val="0"/>
        <condense val="0"/>
        <extend val="0"/>
        <outline val="0"/>
        <shadow val="0"/>
        <u val="none"/>
        <vertAlign val="baseline"/>
        <sz val="8"/>
        <color auto="1"/>
        <name val="ＭＳ Ｐゴシック"/>
        <scheme val="none"/>
      </font>
      <numFmt numFmtId="6" formatCode="#,##0;[Red]\-#,##0"/>
      <alignment horizontal="right"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right" vertical="center" textRotation="0" wrapText="0" indent="0" justifyLastLine="0" shrinkToFit="0" readingOrder="0"/>
      <border diagonalUp="0" diagonalDown="0" outline="0">
        <left style="thin">
          <color indexed="64"/>
        </left>
        <right/>
        <top/>
        <bottom style="thin">
          <color indexed="64"/>
        </bottom>
      </border>
    </dxf>
    <dxf>
      <font>
        <b val="0"/>
        <i val="0"/>
        <strike val="0"/>
        <condense val="0"/>
        <extend val="0"/>
        <outline val="0"/>
        <shadow val="0"/>
        <u val="none"/>
        <vertAlign val="baseline"/>
        <sz val="8"/>
        <color auto="1"/>
        <name val="ＭＳ Ｐゴシック"/>
        <scheme val="none"/>
      </font>
      <numFmt numFmtId="179" formatCode="h&quot;時間&quot;mm&quot;分&quot;;@"/>
      <alignment horizontal="left" vertical="center" textRotation="0" wrapText="1" indent="0" justifyLastLine="0" shrinkToFit="0" readingOrder="0"/>
      <border diagonalUp="0" diagonalDown="0">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179" formatCode="h&quot;時間&quot;mm&quot;分&quot;;@"/>
      <alignment horizontal="left" vertical="center" textRotation="0" wrapText="1" indent="0" justifyLastLine="0" shrinkToFit="0" readingOrder="0"/>
      <border diagonalUp="0" diagonalDown="0" outline="0">
        <left/>
        <right style="thin">
          <color indexed="64"/>
        </right>
        <top/>
        <bottom style="thin">
          <color indexed="64"/>
        </bottom>
      </border>
    </dxf>
    <dxf>
      <font>
        <b val="0"/>
        <i val="0"/>
        <strike val="0"/>
        <condense val="0"/>
        <extend val="0"/>
        <outline val="0"/>
        <shadow val="0"/>
        <u val="none"/>
        <vertAlign val="baseline"/>
        <sz val="8"/>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25" formatCode="h:mm"/>
      <alignment horizontal="left" vertical="center" textRotation="0" wrapText="0" indent="0" justifyLastLine="0" shrinkToFit="0" readingOrder="0"/>
      <border diagonalUp="0" diagonalDown="0">
        <left style="thin">
          <color auto="1"/>
        </left>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25" formatCode="h:mm"/>
      <alignment horizontal="left" vertical="center" textRotation="0" wrapText="0" indent="0" justifyLastLine="0" shrinkToFit="0" readingOrder="0"/>
      <border diagonalUp="0" diagonalDown="0" outline="0">
        <left/>
        <right/>
        <top/>
        <bottom style="thin">
          <color indexed="64"/>
        </bottom>
      </border>
    </dxf>
    <dxf>
      <font>
        <b val="0"/>
        <i val="0"/>
        <strike val="0"/>
        <condense val="0"/>
        <extend val="0"/>
        <outline val="0"/>
        <shadow val="0"/>
        <u val="none"/>
        <vertAlign val="baseline"/>
        <sz val="8"/>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style="thin">
          <color indexed="64"/>
        </left>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25" formatCode="h:mm"/>
      <fill>
        <patternFill patternType="solid">
          <fgColor indexed="64"/>
          <bgColor theme="8" tint="0.79998168889431442"/>
        </patternFill>
      </fill>
      <alignment horizontal="center" vertical="center" textRotation="0" wrapText="0" indent="0" justifyLastLine="0" shrinkToFit="0" readingOrder="0"/>
      <border diagonalUp="0" diagonalDown="0" outline="0">
        <left/>
        <right/>
        <top style="thin">
          <color indexed="64"/>
        </top>
        <bottom style="thin">
          <color indexed="64"/>
        </bottom>
      </border>
      <protection locked="0" hidden="0"/>
    </dxf>
    <dxf>
      <font>
        <b val="0"/>
        <i val="0"/>
        <strike val="0"/>
        <condense val="0"/>
        <extend val="0"/>
        <outline val="0"/>
        <shadow val="0"/>
        <u val="none"/>
        <vertAlign val="baseline"/>
        <sz val="11"/>
        <color auto="1"/>
        <name val="ＭＳ Ｐゴシック"/>
        <scheme val="none"/>
      </font>
      <numFmt numFmtId="25" formatCode="h:mm"/>
      <alignment horizontal="center" vertical="center" textRotation="0" wrapText="0" indent="0" justifyLastLine="0" shrinkToFit="0" readingOrder="0"/>
      <border diagonalUp="0" diagonalDown="0" outline="0">
        <left/>
        <right style="thin">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25" formatCode="h:mm"/>
      <fill>
        <patternFill patternType="solid">
          <fgColor indexed="64"/>
          <bgColor theme="8" tint="0.79998168889431442"/>
        </patternFill>
      </fill>
      <alignment horizontal="center" vertical="center" textRotation="0" wrapText="0" indent="0" justifyLastLine="0" shrinkToFit="0" readingOrder="0"/>
      <border diagonalUp="0" diagonalDown="0" outline="0">
        <left style="thin">
          <color auto="1"/>
        </left>
        <right/>
        <top style="thin">
          <color auto="1"/>
        </top>
        <bottom style="thin">
          <color auto="1"/>
        </bottom>
      </border>
      <protection locked="0" hidden="0"/>
    </dxf>
    <dxf>
      <font>
        <b val="0"/>
        <i val="0"/>
        <strike val="0"/>
        <condense val="0"/>
        <extend val="0"/>
        <outline val="0"/>
        <shadow val="0"/>
        <u val="none"/>
        <vertAlign val="baseline"/>
        <sz val="11"/>
        <color auto="1"/>
        <name val="ＭＳ Ｐゴシック"/>
        <scheme val="none"/>
      </font>
      <numFmt numFmtId="25" formatCode="h:mm"/>
      <alignment horizontal="center" vertical="center" textRotation="0" wrapText="0" indent="0" justifyLastLine="0" shrinkToFit="0" readingOrder="0"/>
      <border diagonalUp="0" diagonalDown="0" outline="0">
        <left/>
        <right style="thin">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alignment horizontal="center" vertical="center" textRotation="0" wrapText="0" indent="0" justifyLastLine="0" shrinkToFit="0" readingOrder="0"/>
      <border diagonalUp="0" diagonalDown="0" outline="0">
        <left/>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center" vertical="center" textRotation="0" wrapText="0" indent="0" justifyLastLine="0" shrinkToFit="0" readingOrder="0"/>
      <border diagonalUp="0" diagonalDown="0" outline="0">
        <left/>
        <right/>
        <top/>
        <bottom style="thin">
          <color indexed="64"/>
        </bottom>
      </border>
    </dxf>
    <dxf>
      <font>
        <b val="0"/>
        <i val="0"/>
        <strike val="0"/>
        <condense val="0"/>
        <extend val="0"/>
        <outline val="0"/>
        <shadow val="0"/>
        <u val="none"/>
        <vertAlign val="baseline"/>
        <sz val="8"/>
        <color auto="1"/>
        <name val="ＭＳ Ｐゴシック"/>
        <scheme val="none"/>
      </font>
      <numFmt numFmtId="25" formatCode="h:mm"/>
      <fill>
        <patternFill patternType="solid">
          <fgColor indexed="64"/>
          <bgColor theme="8" tint="0.79998168889431442"/>
        </patternFill>
      </fill>
      <alignment horizontal="center" vertical="center" textRotation="0" wrapText="0" indent="0" justifyLastLine="0" shrinkToFit="0" readingOrder="0"/>
      <border diagonalUp="0" diagonalDown="0" outline="0">
        <left style="thin">
          <color indexed="64"/>
        </left>
        <right style="thin">
          <color auto="1"/>
        </right>
        <top style="thin">
          <color auto="1"/>
        </top>
        <bottom style="thin">
          <color auto="1"/>
        </bottom>
      </border>
      <protection locked="0" hidden="0"/>
    </dxf>
    <dxf>
      <font>
        <b val="0"/>
        <i val="0"/>
        <strike val="0"/>
        <condense val="0"/>
        <extend val="0"/>
        <outline val="0"/>
        <shadow val="0"/>
        <u val="none"/>
        <vertAlign val="baseline"/>
        <sz val="11"/>
        <color auto="1"/>
        <name val="ＭＳ Ｐゴシック"/>
        <scheme val="none"/>
      </font>
      <numFmt numFmtId="25" formatCode="h:mm"/>
      <alignment horizontal="center" vertical="center" textRotation="0" wrapText="0" indent="0" justifyLastLine="0" shrinkToFit="0" readingOrder="0"/>
      <border diagonalUp="0" diagonalDown="0" outline="0">
        <left style="thin">
          <color indexed="64"/>
        </left>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0" formatCode="General"/>
      <fill>
        <patternFill patternType="none">
          <fgColor indexed="64"/>
          <bgColor auto="1"/>
        </patternFill>
      </fill>
      <alignment horizontal="left" vertical="center" textRotation="0" wrapText="0" indent="0" justifyLastLine="0" shrinkToFit="0" readingOrder="0"/>
      <border diagonalUp="0" diagonalDown="0" outline="0">
        <left/>
        <right style="thin">
          <color indexed="64"/>
        </right>
        <top/>
        <bottom/>
      </border>
      <protection locked="1" hidden="0"/>
    </dxf>
    <dxf>
      <font>
        <b val="0"/>
        <i val="0"/>
        <strike val="0"/>
        <condense val="0"/>
        <extend val="0"/>
        <outline val="0"/>
        <shadow val="0"/>
        <u val="none"/>
        <vertAlign val="baseline"/>
        <sz val="11"/>
        <color auto="1"/>
        <name val="ＭＳ Ｐゴシック"/>
        <scheme val="none"/>
      </font>
      <numFmt numFmtId="47" formatCode="m&quot;月&quot;d&quot;日&quot;"/>
      <alignment horizontal="right" vertical="center" textRotation="0" wrapText="0" indent="0" justifyLastLine="0" shrinkToFit="0" readingOrder="0"/>
      <border diagonalUp="0" diagonalDown="0" outline="0">
        <left/>
        <right style="thin">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47" formatCode="m&quot;月&quot;d&quot;日&quot;"/>
      <fill>
        <patternFill patternType="solid">
          <fgColor indexed="64"/>
          <bgColor theme="8" tint="0.79998168889431442"/>
        </patternFill>
      </fill>
      <alignment horizontal="right" vertical="center" textRotation="0" wrapText="0" indent="0" justifyLastLine="0" shrinkToFit="0" readingOrder="0"/>
      <border diagonalUp="0" diagonalDown="0" outline="0">
        <left style="medium">
          <color indexed="64"/>
        </left>
        <right/>
        <top style="thin">
          <color auto="1"/>
        </top>
        <bottom style="thin">
          <color auto="1"/>
        </bottom>
      </border>
      <protection locked="0" hidden="0"/>
    </dxf>
    <dxf>
      <font>
        <b val="0"/>
        <i val="0"/>
        <strike val="0"/>
        <condense val="0"/>
        <extend val="0"/>
        <outline val="0"/>
        <shadow val="0"/>
        <u val="none"/>
        <vertAlign val="baseline"/>
        <sz val="11"/>
        <color auto="1"/>
        <name val="ＭＳ Ｐゴシック"/>
        <scheme val="none"/>
      </font>
      <numFmt numFmtId="47" formatCode="m&quot;月&quot;d&quot;日&quot;"/>
      <alignment horizontal="right" vertical="center" textRotation="0" wrapText="0" indent="0" justifyLastLine="0" shrinkToFit="0" readingOrder="0"/>
      <border diagonalUp="0" diagonalDown="0" outline="0">
        <left/>
        <right style="thin">
          <color indexed="64"/>
        </right>
        <top/>
        <bottom style="thin">
          <color indexed="64"/>
        </bottom>
      </border>
      <protection locked="0" hidden="0"/>
    </dxf>
    <dxf>
      <border diagonalUp="0" diagonalDown="0">
        <left style="medium">
          <color rgb="FF000000"/>
        </left>
        <right/>
        <top/>
        <bottom/>
      </border>
    </dxf>
    <dxf>
      <font>
        <strike val="0"/>
        <outline val="0"/>
        <shadow val="0"/>
        <vertAlign val="baseline"/>
        <sz val="8"/>
        <color auto="1"/>
        <name val="ＭＳ Ｐゴシック"/>
        <scheme val="none"/>
      </font>
      <protection locked="1" hidden="0"/>
    </dxf>
    <dxf>
      <border outline="0">
        <bottom style="thin">
          <color rgb="FF000000"/>
        </bottom>
      </border>
    </dxf>
    <dxf>
      <font>
        <strike val="0"/>
        <outline val="0"/>
        <shadow val="0"/>
        <vertAlign val="baseline"/>
        <sz val="8"/>
        <color auto="1"/>
        <name val="ＭＳ Ｐゴシック"/>
        <scheme val="none"/>
      </font>
      <protection locked="1" hidden="0"/>
    </dxf>
    <dxf>
      <font>
        <b val="0"/>
        <i val="0"/>
        <strike val="0"/>
        <condense val="0"/>
        <extend val="0"/>
        <outline val="0"/>
        <shadow val="0"/>
        <u val="none"/>
        <vertAlign val="baseline"/>
        <sz val="8"/>
        <color auto="1"/>
        <name val="ＭＳ Ｐゴシック"/>
        <scheme val="none"/>
      </font>
      <alignment horizontal="general" vertical="center" textRotation="0" wrapText="0" indent="0" justifyLastLine="0" shrinkToFit="0" readingOrder="0"/>
      <border diagonalUp="0" diagonalDown="0" outline="0">
        <left style="medium">
          <color indexed="64"/>
        </left>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general" vertical="center" textRotation="0" wrapText="0" indent="0" justifyLastLine="0" shrinkToFit="0" readingOrder="0"/>
      <border diagonalUp="0" diagonalDown="0" outline="0">
        <left style="medium">
          <color indexed="64"/>
        </left>
        <right/>
        <top/>
        <bottom style="thin">
          <color indexed="64"/>
        </bottom>
      </border>
    </dxf>
    <dxf>
      <font>
        <b val="0"/>
        <i val="0"/>
        <strike val="0"/>
        <condense val="0"/>
        <extend val="0"/>
        <outline val="0"/>
        <shadow val="0"/>
        <u val="none"/>
        <vertAlign val="baseline"/>
        <sz val="8"/>
        <color auto="1"/>
        <name val="ＭＳ Ｐゴシック"/>
        <scheme val="none"/>
      </font>
      <fill>
        <patternFill patternType="solid">
          <fgColor indexed="64"/>
          <bgColor theme="8" tint="0.79998168889431442"/>
        </patternFill>
      </fill>
      <alignment horizontal="general" vertical="center" textRotation="0" wrapText="1" indent="0" justifyLastLine="0" shrinkToFit="0" readingOrder="0"/>
      <border diagonalUp="0" diagonalDown="0" outline="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general" vertical="center" textRotation="0" wrapText="1" indent="0" justifyLastLine="0" shrinkToFit="0" readingOrder="0"/>
      <border diagonalUp="0" diagonalDown="0" outline="0">
        <left/>
        <right style="medium">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alignment horizontal="left" vertical="center" textRotation="0" wrapText="0" indent="0" justifyLastLine="0" shrinkToFit="0" readingOrder="0"/>
      <border diagonalUp="0" diagonalDown="0" outline="0">
        <left style="thin">
          <color auto="1"/>
        </left>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left" vertical="center" textRotation="0" wrapText="0" indent="0" justifyLastLine="0" shrinkToFit="0" readingOrder="0"/>
      <border diagonalUp="0" diagonalDown="0" outline="0">
        <left/>
        <right style="thin">
          <color indexed="64"/>
        </right>
        <top/>
        <bottom style="thin">
          <color indexed="64"/>
        </bottom>
      </border>
    </dxf>
    <dxf>
      <font>
        <b val="0"/>
        <i val="0"/>
        <strike val="0"/>
        <condense val="0"/>
        <extend val="0"/>
        <outline val="0"/>
        <shadow val="0"/>
        <u val="none"/>
        <vertAlign val="baseline"/>
        <sz val="8"/>
        <color auto="1"/>
        <name val="ＭＳ Ｐゴシック"/>
        <scheme val="none"/>
      </font>
      <numFmt numFmtId="6" formatCode="#,##0;[Red]\-#,##0"/>
      <alignment horizontal="right"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right" vertical="center" textRotation="0" wrapText="0" indent="0" justifyLastLine="0" shrinkToFit="0" readingOrder="0"/>
      <border diagonalUp="0" diagonalDown="0" outline="0">
        <left style="thin">
          <color indexed="64"/>
        </left>
        <right/>
        <top/>
        <bottom style="thin">
          <color indexed="64"/>
        </bottom>
      </border>
    </dxf>
    <dxf>
      <font>
        <b val="0"/>
        <i val="0"/>
        <strike val="0"/>
        <condense val="0"/>
        <extend val="0"/>
        <outline val="0"/>
        <shadow val="0"/>
        <u val="none"/>
        <vertAlign val="baseline"/>
        <sz val="8"/>
        <color auto="1"/>
        <name val="ＭＳ Ｐゴシック"/>
        <scheme val="none"/>
      </font>
      <numFmt numFmtId="179" formatCode="h&quot;時間&quot;mm&quot;分&quot;;@"/>
      <alignment horizontal="left" vertical="center" textRotation="0" wrapText="1" indent="0" justifyLastLine="0" shrinkToFit="0" readingOrder="0"/>
      <border diagonalUp="0" diagonalDown="0">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179" formatCode="h&quot;時間&quot;mm&quot;分&quot;;@"/>
      <alignment horizontal="left" vertical="center" textRotation="0" wrapText="1" indent="0" justifyLastLine="0" shrinkToFit="0" readingOrder="0"/>
      <border diagonalUp="0" diagonalDown="0" outline="0">
        <left/>
        <right style="thin">
          <color indexed="64"/>
        </right>
        <top/>
        <bottom style="thin">
          <color indexed="64"/>
        </bottom>
      </border>
    </dxf>
    <dxf>
      <font>
        <b val="0"/>
        <i val="0"/>
        <strike val="0"/>
        <condense val="0"/>
        <extend val="0"/>
        <outline val="0"/>
        <shadow val="0"/>
        <u val="none"/>
        <vertAlign val="baseline"/>
        <sz val="8"/>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25" formatCode="h:mm"/>
      <alignment horizontal="left" vertical="center" textRotation="0" wrapText="0" indent="0" justifyLastLine="0" shrinkToFit="0" readingOrder="0"/>
      <border diagonalUp="0" diagonalDown="0">
        <left style="thin">
          <color auto="1"/>
        </left>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25" formatCode="h:mm"/>
      <alignment horizontal="left" vertical="center" textRotation="0" wrapText="0" indent="0" justifyLastLine="0" shrinkToFit="0" readingOrder="0"/>
      <border diagonalUp="0" diagonalDown="0" outline="0">
        <left/>
        <right/>
        <top/>
        <bottom style="thin">
          <color indexed="64"/>
        </bottom>
      </border>
    </dxf>
    <dxf>
      <font>
        <b val="0"/>
        <i val="0"/>
        <strike val="0"/>
        <condense val="0"/>
        <extend val="0"/>
        <outline val="0"/>
        <shadow val="0"/>
        <u val="none"/>
        <vertAlign val="baseline"/>
        <sz val="8"/>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style="thin">
          <color indexed="64"/>
        </left>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25" formatCode="h:mm"/>
      <fill>
        <patternFill patternType="solid">
          <fgColor indexed="64"/>
          <bgColor theme="8" tint="0.79998168889431442"/>
        </patternFill>
      </fill>
      <alignment horizontal="center" vertical="center" textRotation="0" wrapText="0" indent="0" justifyLastLine="0" shrinkToFit="0" readingOrder="0"/>
      <border diagonalUp="0" diagonalDown="0" outline="0">
        <left/>
        <right/>
        <top style="thin">
          <color indexed="64"/>
        </top>
        <bottom style="thin">
          <color indexed="64"/>
        </bottom>
      </border>
      <protection locked="0" hidden="0"/>
    </dxf>
    <dxf>
      <font>
        <b val="0"/>
        <i val="0"/>
        <strike val="0"/>
        <condense val="0"/>
        <extend val="0"/>
        <outline val="0"/>
        <shadow val="0"/>
        <u val="none"/>
        <vertAlign val="baseline"/>
        <sz val="11"/>
        <color auto="1"/>
        <name val="ＭＳ Ｐゴシック"/>
        <scheme val="none"/>
      </font>
      <numFmt numFmtId="25" formatCode="h:mm"/>
      <alignment horizontal="center" vertical="center" textRotation="0" wrapText="0" indent="0" justifyLastLine="0" shrinkToFit="0" readingOrder="0"/>
      <border diagonalUp="0" diagonalDown="0" outline="0">
        <left/>
        <right style="thin">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25" formatCode="h:mm"/>
      <fill>
        <patternFill patternType="solid">
          <fgColor indexed="64"/>
          <bgColor theme="8" tint="0.79998168889431442"/>
        </patternFill>
      </fill>
      <alignment horizontal="center" vertical="center" textRotation="0" wrapText="0" indent="0" justifyLastLine="0" shrinkToFit="0" readingOrder="0"/>
      <border diagonalUp="0" diagonalDown="0" outline="0">
        <left style="thin">
          <color auto="1"/>
        </left>
        <right/>
        <top style="thin">
          <color auto="1"/>
        </top>
        <bottom style="thin">
          <color auto="1"/>
        </bottom>
      </border>
      <protection locked="0" hidden="0"/>
    </dxf>
    <dxf>
      <font>
        <b val="0"/>
        <i val="0"/>
        <strike val="0"/>
        <condense val="0"/>
        <extend val="0"/>
        <outline val="0"/>
        <shadow val="0"/>
        <u val="none"/>
        <vertAlign val="baseline"/>
        <sz val="11"/>
        <color auto="1"/>
        <name val="ＭＳ Ｐゴシック"/>
        <scheme val="none"/>
      </font>
      <numFmt numFmtId="25" formatCode="h:mm"/>
      <alignment horizontal="center" vertical="center" textRotation="0" wrapText="0" indent="0" justifyLastLine="0" shrinkToFit="0" readingOrder="0"/>
      <border diagonalUp="0" diagonalDown="0" outline="0">
        <left/>
        <right style="thin">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alignment horizontal="center" vertical="center" textRotation="0" wrapText="0" indent="0" justifyLastLine="0" shrinkToFit="0" readingOrder="0"/>
      <border diagonalUp="0" diagonalDown="0" outline="0">
        <left/>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center" vertical="center" textRotation="0" wrapText="0" indent="0" justifyLastLine="0" shrinkToFit="0" readingOrder="0"/>
      <border diagonalUp="0" diagonalDown="0" outline="0">
        <left/>
        <right/>
        <top/>
        <bottom style="thin">
          <color indexed="64"/>
        </bottom>
      </border>
    </dxf>
    <dxf>
      <font>
        <b val="0"/>
        <i val="0"/>
        <strike val="0"/>
        <condense val="0"/>
        <extend val="0"/>
        <outline val="0"/>
        <shadow val="0"/>
        <u val="none"/>
        <vertAlign val="baseline"/>
        <sz val="8"/>
        <color auto="1"/>
        <name val="ＭＳ Ｐゴシック"/>
        <scheme val="none"/>
      </font>
      <numFmt numFmtId="25" formatCode="h:mm"/>
      <fill>
        <patternFill patternType="solid">
          <fgColor indexed="64"/>
          <bgColor theme="8" tint="0.79998168889431442"/>
        </patternFill>
      </fill>
      <alignment horizontal="center" vertical="center" textRotation="0" wrapText="0" indent="0" justifyLastLine="0" shrinkToFit="0" readingOrder="0"/>
      <border diagonalUp="0" diagonalDown="0" outline="0">
        <left style="thin">
          <color indexed="64"/>
        </left>
        <right style="thin">
          <color auto="1"/>
        </right>
        <top style="thin">
          <color auto="1"/>
        </top>
        <bottom style="thin">
          <color auto="1"/>
        </bottom>
      </border>
      <protection locked="0" hidden="0"/>
    </dxf>
    <dxf>
      <font>
        <b val="0"/>
        <i val="0"/>
        <strike val="0"/>
        <condense val="0"/>
        <extend val="0"/>
        <outline val="0"/>
        <shadow val="0"/>
        <u val="none"/>
        <vertAlign val="baseline"/>
        <sz val="11"/>
        <color auto="1"/>
        <name val="ＭＳ Ｐゴシック"/>
        <scheme val="none"/>
      </font>
      <numFmt numFmtId="25" formatCode="h:mm"/>
      <alignment horizontal="center" vertical="center" textRotation="0" wrapText="0" indent="0" justifyLastLine="0" shrinkToFit="0" readingOrder="0"/>
      <border diagonalUp="0" diagonalDown="0" outline="0">
        <left style="thin">
          <color indexed="64"/>
        </left>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0" formatCode="General"/>
      <fill>
        <patternFill patternType="none">
          <fgColor indexed="64"/>
          <bgColor auto="1"/>
        </patternFill>
      </fill>
      <alignment horizontal="left" vertical="center" textRotation="0" wrapText="0" indent="0" justifyLastLine="0" shrinkToFit="0" readingOrder="0"/>
      <border diagonalUp="0" diagonalDown="0" outline="0">
        <left/>
        <right style="thin">
          <color indexed="64"/>
        </right>
        <top/>
        <bottom/>
      </border>
      <protection locked="1" hidden="0"/>
    </dxf>
    <dxf>
      <font>
        <b val="0"/>
        <i val="0"/>
        <strike val="0"/>
        <condense val="0"/>
        <extend val="0"/>
        <outline val="0"/>
        <shadow val="0"/>
        <u val="none"/>
        <vertAlign val="baseline"/>
        <sz val="11"/>
        <color auto="1"/>
        <name val="ＭＳ Ｐゴシック"/>
        <scheme val="none"/>
      </font>
      <numFmt numFmtId="47" formatCode="m&quot;月&quot;d&quot;日&quot;"/>
      <alignment horizontal="right" vertical="center" textRotation="0" wrapText="0" indent="0" justifyLastLine="0" shrinkToFit="0" readingOrder="0"/>
      <border diagonalUp="0" diagonalDown="0" outline="0">
        <left/>
        <right style="thin">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47" formatCode="m&quot;月&quot;d&quot;日&quot;"/>
      <fill>
        <patternFill patternType="solid">
          <fgColor indexed="64"/>
          <bgColor theme="8" tint="0.79998168889431442"/>
        </patternFill>
      </fill>
      <alignment horizontal="right" vertical="center" textRotation="0" wrapText="0" indent="0" justifyLastLine="0" shrinkToFit="0" readingOrder="0"/>
      <border diagonalUp="0" diagonalDown="0" outline="0">
        <left style="medium">
          <color indexed="64"/>
        </left>
        <right/>
        <top style="thin">
          <color auto="1"/>
        </top>
        <bottom style="thin">
          <color auto="1"/>
        </bottom>
      </border>
      <protection locked="0" hidden="0"/>
    </dxf>
    <dxf>
      <font>
        <b val="0"/>
        <i val="0"/>
        <strike val="0"/>
        <condense val="0"/>
        <extend val="0"/>
        <outline val="0"/>
        <shadow val="0"/>
        <u val="none"/>
        <vertAlign val="baseline"/>
        <sz val="11"/>
        <color auto="1"/>
        <name val="ＭＳ Ｐゴシック"/>
        <scheme val="none"/>
      </font>
      <numFmt numFmtId="47" formatCode="m&quot;月&quot;d&quot;日&quot;"/>
      <alignment horizontal="right" vertical="center" textRotation="0" wrapText="0" indent="0" justifyLastLine="0" shrinkToFit="0" readingOrder="0"/>
      <border diagonalUp="0" diagonalDown="0" outline="0">
        <left/>
        <right style="thin">
          <color indexed="64"/>
        </right>
        <top/>
        <bottom style="thin">
          <color indexed="64"/>
        </bottom>
      </border>
      <protection locked="0" hidden="0"/>
    </dxf>
    <dxf>
      <border diagonalUp="0" diagonalDown="0">
        <left style="medium">
          <color rgb="FF000000"/>
        </left>
        <right/>
        <top/>
        <bottom/>
      </border>
    </dxf>
    <dxf>
      <font>
        <strike val="0"/>
        <outline val="0"/>
        <shadow val="0"/>
        <vertAlign val="baseline"/>
        <sz val="8"/>
        <color auto="1"/>
        <name val="ＭＳ Ｐゴシック"/>
        <scheme val="none"/>
      </font>
      <protection locked="1" hidden="0"/>
    </dxf>
    <dxf>
      <border outline="0">
        <bottom style="thin">
          <color rgb="FF000000"/>
        </bottom>
      </border>
    </dxf>
    <dxf>
      <font>
        <strike val="0"/>
        <outline val="0"/>
        <shadow val="0"/>
        <vertAlign val="baseline"/>
        <sz val="8"/>
        <color auto="1"/>
        <name val="ＭＳ Ｐゴシック"/>
        <scheme val="none"/>
      </font>
      <protection locked="1" hidden="0"/>
    </dxf>
    <dxf>
      <font>
        <b val="0"/>
        <i val="0"/>
        <strike val="0"/>
        <condense val="0"/>
        <extend val="0"/>
        <outline val="0"/>
        <shadow val="0"/>
        <u val="none"/>
        <vertAlign val="baseline"/>
        <sz val="8"/>
        <color auto="1"/>
        <name val="ＭＳ Ｐゴシック"/>
        <scheme val="none"/>
      </font>
      <alignment horizontal="general" vertical="center" textRotation="0" wrapText="0" indent="0" justifyLastLine="0" shrinkToFit="0" readingOrder="0"/>
      <border diagonalUp="0" diagonalDown="0" outline="0">
        <left style="medium">
          <color indexed="64"/>
        </left>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general" vertical="center" textRotation="0" wrapText="0" indent="0" justifyLastLine="0" shrinkToFit="0" readingOrder="0"/>
      <border diagonalUp="0" diagonalDown="0" outline="0">
        <left style="medium">
          <color indexed="64"/>
        </left>
        <right/>
        <top/>
        <bottom style="thin">
          <color indexed="64"/>
        </bottom>
      </border>
    </dxf>
    <dxf>
      <font>
        <b val="0"/>
        <i val="0"/>
        <strike val="0"/>
        <condense val="0"/>
        <extend val="0"/>
        <outline val="0"/>
        <shadow val="0"/>
        <u val="none"/>
        <vertAlign val="baseline"/>
        <sz val="8"/>
        <color auto="1"/>
        <name val="ＭＳ Ｐゴシック"/>
        <scheme val="none"/>
      </font>
      <fill>
        <patternFill patternType="solid">
          <fgColor indexed="64"/>
          <bgColor theme="8" tint="0.79998168889431442"/>
        </patternFill>
      </fill>
      <alignment horizontal="general" vertical="center" textRotation="0" wrapText="1" indent="0" justifyLastLine="0" shrinkToFit="0" readingOrder="0"/>
      <border diagonalUp="0" diagonalDown="0" outline="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general" vertical="center" textRotation="0" wrapText="1" indent="0" justifyLastLine="0" shrinkToFit="0" readingOrder="0"/>
      <border diagonalUp="0" diagonalDown="0" outline="0">
        <left/>
        <right style="medium">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alignment horizontal="left" vertical="center" textRotation="0" wrapText="0" indent="0" justifyLastLine="0" shrinkToFit="0" readingOrder="0"/>
      <border diagonalUp="0" diagonalDown="0" outline="0">
        <left style="thin">
          <color auto="1"/>
        </left>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left" vertical="center" textRotation="0" wrapText="0" indent="0" justifyLastLine="0" shrinkToFit="0" readingOrder="0"/>
      <border diagonalUp="0" diagonalDown="0" outline="0">
        <left/>
        <right style="thin">
          <color indexed="64"/>
        </right>
        <top/>
        <bottom style="thin">
          <color indexed="64"/>
        </bottom>
      </border>
    </dxf>
    <dxf>
      <font>
        <b val="0"/>
        <i val="0"/>
        <strike val="0"/>
        <condense val="0"/>
        <extend val="0"/>
        <outline val="0"/>
        <shadow val="0"/>
        <u val="none"/>
        <vertAlign val="baseline"/>
        <sz val="8"/>
        <color auto="1"/>
        <name val="ＭＳ Ｐゴシック"/>
        <scheme val="none"/>
      </font>
      <numFmt numFmtId="6" formatCode="#,##0;[Red]\-#,##0"/>
      <alignment horizontal="right"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right" vertical="center" textRotation="0" wrapText="0" indent="0" justifyLastLine="0" shrinkToFit="0" readingOrder="0"/>
      <border diagonalUp="0" diagonalDown="0" outline="0">
        <left style="thin">
          <color indexed="64"/>
        </left>
        <right/>
        <top/>
        <bottom style="thin">
          <color indexed="64"/>
        </bottom>
      </border>
    </dxf>
    <dxf>
      <font>
        <b val="0"/>
        <i val="0"/>
        <strike val="0"/>
        <condense val="0"/>
        <extend val="0"/>
        <outline val="0"/>
        <shadow val="0"/>
        <u val="none"/>
        <vertAlign val="baseline"/>
        <sz val="8"/>
        <color auto="1"/>
        <name val="ＭＳ Ｐゴシック"/>
        <scheme val="none"/>
      </font>
      <numFmt numFmtId="179" formatCode="h&quot;時間&quot;mm&quot;分&quot;;@"/>
      <alignment horizontal="left" vertical="center" textRotation="0" wrapText="1" indent="0" justifyLastLine="0" shrinkToFit="0" readingOrder="0"/>
      <border diagonalUp="0" diagonalDown="0">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179" formatCode="h&quot;時間&quot;mm&quot;分&quot;;@"/>
      <alignment horizontal="left" vertical="center" textRotation="0" wrapText="1" indent="0" justifyLastLine="0" shrinkToFit="0" readingOrder="0"/>
      <border diagonalUp="0" diagonalDown="0" outline="0">
        <left/>
        <right style="thin">
          <color indexed="64"/>
        </right>
        <top/>
        <bottom style="thin">
          <color indexed="64"/>
        </bottom>
      </border>
    </dxf>
    <dxf>
      <font>
        <b val="0"/>
        <i val="0"/>
        <strike val="0"/>
        <condense val="0"/>
        <extend val="0"/>
        <outline val="0"/>
        <shadow val="0"/>
        <u val="none"/>
        <vertAlign val="baseline"/>
        <sz val="8"/>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25" formatCode="h:mm"/>
      <alignment horizontal="left" vertical="center" textRotation="0" wrapText="0" indent="0" justifyLastLine="0" shrinkToFit="0" readingOrder="0"/>
      <border diagonalUp="0" diagonalDown="0">
        <left style="thin">
          <color auto="1"/>
        </left>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25" formatCode="h:mm"/>
      <alignment horizontal="left" vertical="center" textRotation="0" wrapText="0" indent="0" justifyLastLine="0" shrinkToFit="0" readingOrder="0"/>
      <border diagonalUp="0" diagonalDown="0" outline="0">
        <left/>
        <right/>
        <top/>
        <bottom style="thin">
          <color indexed="64"/>
        </bottom>
      </border>
    </dxf>
    <dxf>
      <font>
        <b val="0"/>
        <i val="0"/>
        <strike val="0"/>
        <condense val="0"/>
        <extend val="0"/>
        <outline val="0"/>
        <shadow val="0"/>
        <u val="none"/>
        <vertAlign val="baseline"/>
        <sz val="8"/>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style="thin">
          <color indexed="64"/>
        </left>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25" formatCode="h:mm"/>
      <fill>
        <patternFill patternType="solid">
          <fgColor indexed="64"/>
          <bgColor theme="8" tint="0.79998168889431442"/>
        </patternFill>
      </fill>
      <alignment horizontal="center" vertical="center" textRotation="0" wrapText="0" indent="0" justifyLastLine="0" shrinkToFit="0" readingOrder="0"/>
      <border diagonalUp="0" diagonalDown="0" outline="0">
        <left/>
        <right/>
        <top style="thin">
          <color indexed="64"/>
        </top>
        <bottom style="thin">
          <color indexed="64"/>
        </bottom>
      </border>
      <protection locked="0" hidden="0"/>
    </dxf>
    <dxf>
      <font>
        <b val="0"/>
        <i val="0"/>
        <strike val="0"/>
        <condense val="0"/>
        <extend val="0"/>
        <outline val="0"/>
        <shadow val="0"/>
        <u val="none"/>
        <vertAlign val="baseline"/>
        <sz val="11"/>
        <color auto="1"/>
        <name val="ＭＳ Ｐゴシック"/>
        <scheme val="none"/>
      </font>
      <numFmt numFmtId="25" formatCode="h:mm"/>
      <alignment horizontal="center" vertical="center" textRotation="0" wrapText="0" indent="0" justifyLastLine="0" shrinkToFit="0" readingOrder="0"/>
      <border diagonalUp="0" diagonalDown="0" outline="0">
        <left/>
        <right style="thin">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25" formatCode="h:mm"/>
      <fill>
        <patternFill patternType="solid">
          <fgColor indexed="64"/>
          <bgColor theme="8" tint="0.79998168889431442"/>
        </patternFill>
      </fill>
      <alignment horizontal="center" vertical="center" textRotation="0" wrapText="0" indent="0" justifyLastLine="0" shrinkToFit="0" readingOrder="0"/>
      <border diagonalUp="0" diagonalDown="0" outline="0">
        <left style="thin">
          <color auto="1"/>
        </left>
        <right/>
        <top style="thin">
          <color auto="1"/>
        </top>
        <bottom style="thin">
          <color auto="1"/>
        </bottom>
      </border>
      <protection locked="0" hidden="0"/>
    </dxf>
    <dxf>
      <font>
        <b val="0"/>
        <i val="0"/>
        <strike val="0"/>
        <condense val="0"/>
        <extend val="0"/>
        <outline val="0"/>
        <shadow val="0"/>
        <u val="none"/>
        <vertAlign val="baseline"/>
        <sz val="11"/>
        <color auto="1"/>
        <name val="ＭＳ Ｐゴシック"/>
        <scheme val="none"/>
      </font>
      <numFmt numFmtId="25" formatCode="h:mm"/>
      <alignment horizontal="center" vertical="center" textRotation="0" wrapText="0" indent="0" justifyLastLine="0" shrinkToFit="0" readingOrder="0"/>
      <border diagonalUp="0" diagonalDown="0" outline="0">
        <left/>
        <right style="thin">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alignment horizontal="center" vertical="center" textRotation="0" wrapText="0" indent="0" justifyLastLine="0" shrinkToFit="0" readingOrder="0"/>
      <border diagonalUp="0" diagonalDown="0" outline="0">
        <left/>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center" vertical="center" textRotation="0" wrapText="0" indent="0" justifyLastLine="0" shrinkToFit="0" readingOrder="0"/>
      <border diagonalUp="0" diagonalDown="0" outline="0">
        <left/>
        <right/>
        <top/>
        <bottom style="thin">
          <color indexed="64"/>
        </bottom>
      </border>
    </dxf>
    <dxf>
      <font>
        <b val="0"/>
        <i val="0"/>
        <strike val="0"/>
        <condense val="0"/>
        <extend val="0"/>
        <outline val="0"/>
        <shadow val="0"/>
        <u val="none"/>
        <vertAlign val="baseline"/>
        <sz val="8"/>
        <color auto="1"/>
        <name val="ＭＳ Ｐゴシック"/>
        <scheme val="none"/>
      </font>
      <numFmt numFmtId="25" formatCode="h:mm"/>
      <fill>
        <patternFill patternType="solid">
          <fgColor indexed="64"/>
          <bgColor theme="8" tint="0.79998168889431442"/>
        </patternFill>
      </fill>
      <alignment horizontal="center" vertical="center" textRotation="0" wrapText="0" indent="0" justifyLastLine="0" shrinkToFit="0" readingOrder="0"/>
      <border diagonalUp="0" diagonalDown="0" outline="0">
        <left style="thin">
          <color indexed="64"/>
        </left>
        <right style="thin">
          <color auto="1"/>
        </right>
        <top style="thin">
          <color auto="1"/>
        </top>
        <bottom style="thin">
          <color auto="1"/>
        </bottom>
      </border>
      <protection locked="0" hidden="0"/>
    </dxf>
    <dxf>
      <font>
        <b val="0"/>
        <i val="0"/>
        <strike val="0"/>
        <condense val="0"/>
        <extend val="0"/>
        <outline val="0"/>
        <shadow val="0"/>
        <u val="none"/>
        <vertAlign val="baseline"/>
        <sz val="11"/>
        <color auto="1"/>
        <name val="ＭＳ Ｐゴシック"/>
        <scheme val="none"/>
      </font>
      <numFmt numFmtId="25" formatCode="h:mm"/>
      <alignment horizontal="center" vertical="center" textRotation="0" wrapText="0" indent="0" justifyLastLine="0" shrinkToFit="0" readingOrder="0"/>
      <border diagonalUp="0" diagonalDown="0" outline="0">
        <left style="thin">
          <color indexed="64"/>
        </left>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0" formatCode="General"/>
      <fill>
        <patternFill patternType="none">
          <fgColor indexed="64"/>
          <bgColor auto="1"/>
        </patternFill>
      </fill>
      <alignment horizontal="left" vertical="center" textRotation="0" wrapText="0" indent="0" justifyLastLine="0" shrinkToFit="0" readingOrder="0"/>
      <border diagonalUp="0" diagonalDown="0" outline="0">
        <left/>
        <right style="thin">
          <color indexed="64"/>
        </right>
        <top/>
        <bottom/>
      </border>
      <protection locked="1" hidden="0"/>
    </dxf>
    <dxf>
      <font>
        <b val="0"/>
        <i val="0"/>
        <strike val="0"/>
        <condense val="0"/>
        <extend val="0"/>
        <outline val="0"/>
        <shadow val="0"/>
        <u val="none"/>
        <vertAlign val="baseline"/>
        <sz val="11"/>
        <color auto="1"/>
        <name val="ＭＳ Ｐゴシック"/>
        <scheme val="none"/>
      </font>
      <numFmt numFmtId="47" formatCode="m&quot;月&quot;d&quot;日&quot;"/>
      <alignment horizontal="right" vertical="center" textRotation="0" wrapText="0" indent="0" justifyLastLine="0" shrinkToFit="0" readingOrder="0"/>
      <border diagonalUp="0" diagonalDown="0" outline="0">
        <left/>
        <right style="thin">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47" formatCode="m&quot;月&quot;d&quot;日&quot;"/>
      <fill>
        <patternFill patternType="solid">
          <fgColor indexed="64"/>
          <bgColor theme="8" tint="0.79998168889431442"/>
        </patternFill>
      </fill>
      <alignment horizontal="right" vertical="center" textRotation="0" wrapText="0" indent="0" justifyLastLine="0" shrinkToFit="0" readingOrder="0"/>
      <border diagonalUp="0" diagonalDown="0" outline="0">
        <left style="medium">
          <color indexed="64"/>
        </left>
        <right/>
        <top style="thin">
          <color auto="1"/>
        </top>
        <bottom style="thin">
          <color auto="1"/>
        </bottom>
      </border>
      <protection locked="0" hidden="0"/>
    </dxf>
    <dxf>
      <font>
        <b val="0"/>
        <i val="0"/>
        <strike val="0"/>
        <condense val="0"/>
        <extend val="0"/>
        <outline val="0"/>
        <shadow val="0"/>
        <u val="none"/>
        <vertAlign val="baseline"/>
        <sz val="11"/>
        <color auto="1"/>
        <name val="ＭＳ Ｐゴシック"/>
        <scheme val="none"/>
      </font>
      <numFmt numFmtId="47" formatCode="m&quot;月&quot;d&quot;日&quot;"/>
      <alignment horizontal="right" vertical="center" textRotation="0" wrapText="0" indent="0" justifyLastLine="0" shrinkToFit="0" readingOrder="0"/>
      <border diagonalUp="0" diagonalDown="0" outline="0">
        <left/>
        <right style="thin">
          <color indexed="64"/>
        </right>
        <top/>
        <bottom style="thin">
          <color indexed="64"/>
        </bottom>
      </border>
      <protection locked="0" hidden="0"/>
    </dxf>
    <dxf>
      <border diagonalUp="0" diagonalDown="0">
        <left style="medium">
          <color rgb="FF000000"/>
        </left>
        <right/>
        <top/>
        <bottom/>
      </border>
    </dxf>
    <dxf>
      <font>
        <strike val="0"/>
        <outline val="0"/>
        <shadow val="0"/>
        <vertAlign val="baseline"/>
        <sz val="8"/>
        <color auto="1"/>
        <name val="ＭＳ Ｐゴシック"/>
        <scheme val="none"/>
      </font>
      <protection locked="1" hidden="0"/>
    </dxf>
    <dxf>
      <border outline="0">
        <bottom style="thin">
          <color rgb="FF000000"/>
        </bottom>
      </border>
    </dxf>
    <dxf>
      <font>
        <strike val="0"/>
        <outline val="0"/>
        <shadow val="0"/>
        <vertAlign val="baseline"/>
        <sz val="8"/>
        <color auto="1"/>
        <name val="ＭＳ Ｐゴシック"/>
        <scheme val="none"/>
      </font>
      <protection locked="1" hidden="0"/>
    </dxf>
    <dxf>
      <font>
        <b val="0"/>
        <i val="0"/>
        <strike val="0"/>
        <condense val="0"/>
        <extend val="0"/>
        <outline val="0"/>
        <shadow val="0"/>
        <u val="none"/>
        <vertAlign val="baseline"/>
        <sz val="8"/>
        <color auto="1"/>
        <name val="ＭＳ Ｐゴシック"/>
        <scheme val="none"/>
      </font>
      <alignment horizontal="general" vertical="center" textRotation="0" wrapText="0" indent="0" justifyLastLine="0" shrinkToFit="0" readingOrder="0"/>
      <border diagonalUp="0" diagonalDown="0" outline="0">
        <left style="medium">
          <color indexed="64"/>
        </left>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general" vertical="center" textRotation="0" wrapText="0" indent="0" justifyLastLine="0" shrinkToFit="0" readingOrder="0"/>
      <border diagonalUp="0" diagonalDown="0" outline="0">
        <left style="medium">
          <color indexed="64"/>
        </left>
        <right/>
        <top/>
        <bottom style="thin">
          <color indexed="64"/>
        </bottom>
      </border>
    </dxf>
    <dxf>
      <font>
        <b val="0"/>
        <i val="0"/>
        <strike val="0"/>
        <condense val="0"/>
        <extend val="0"/>
        <outline val="0"/>
        <shadow val="0"/>
        <u val="none"/>
        <vertAlign val="baseline"/>
        <sz val="8"/>
        <color auto="1"/>
        <name val="ＭＳ Ｐゴシック"/>
        <scheme val="none"/>
      </font>
      <fill>
        <patternFill patternType="solid">
          <fgColor indexed="64"/>
          <bgColor theme="8" tint="0.79998168889431442"/>
        </patternFill>
      </fill>
      <alignment horizontal="general" vertical="center" textRotation="0" wrapText="1" indent="0" justifyLastLine="0" shrinkToFit="0" readingOrder="0"/>
      <border diagonalUp="0" diagonalDown="0" outline="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general" vertical="center" textRotation="0" wrapText="1" indent="0" justifyLastLine="0" shrinkToFit="0" readingOrder="0"/>
      <border diagonalUp="0" diagonalDown="0" outline="0">
        <left/>
        <right style="medium">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alignment horizontal="left" vertical="center" textRotation="0" wrapText="0" indent="0" justifyLastLine="0" shrinkToFit="0" readingOrder="0"/>
      <border diagonalUp="0" diagonalDown="0" outline="0">
        <left style="thin">
          <color auto="1"/>
        </left>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left" vertical="center" textRotation="0" wrapText="0" indent="0" justifyLastLine="0" shrinkToFit="0" readingOrder="0"/>
      <border diagonalUp="0" diagonalDown="0" outline="0">
        <left/>
        <right style="thin">
          <color indexed="64"/>
        </right>
        <top/>
        <bottom style="thin">
          <color indexed="64"/>
        </bottom>
      </border>
    </dxf>
    <dxf>
      <font>
        <b val="0"/>
        <i val="0"/>
        <strike val="0"/>
        <condense val="0"/>
        <extend val="0"/>
        <outline val="0"/>
        <shadow val="0"/>
        <u val="none"/>
        <vertAlign val="baseline"/>
        <sz val="8"/>
        <color auto="1"/>
        <name val="ＭＳ Ｐゴシック"/>
        <scheme val="none"/>
      </font>
      <numFmt numFmtId="6" formatCode="#,##0;[Red]\-#,##0"/>
      <alignment horizontal="right"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right" vertical="center" textRotation="0" wrapText="0" indent="0" justifyLastLine="0" shrinkToFit="0" readingOrder="0"/>
      <border diagonalUp="0" diagonalDown="0" outline="0">
        <left style="thin">
          <color indexed="64"/>
        </left>
        <right/>
        <top/>
        <bottom style="thin">
          <color indexed="64"/>
        </bottom>
      </border>
    </dxf>
    <dxf>
      <font>
        <b val="0"/>
        <i val="0"/>
        <strike val="0"/>
        <condense val="0"/>
        <extend val="0"/>
        <outline val="0"/>
        <shadow val="0"/>
        <u val="none"/>
        <vertAlign val="baseline"/>
        <sz val="8"/>
        <color auto="1"/>
        <name val="ＭＳ Ｐゴシック"/>
        <scheme val="none"/>
      </font>
      <numFmt numFmtId="179" formatCode="h&quot;時間&quot;mm&quot;分&quot;;@"/>
      <alignment horizontal="left" vertical="center" textRotation="0" wrapText="1" indent="0" justifyLastLine="0" shrinkToFit="0" readingOrder="0"/>
      <border diagonalUp="0" diagonalDown="0">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179" formatCode="h&quot;時間&quot;mm&quot;分&quot;;@"/>
      <alignment horizontal="left" vertical="center" textRotation="0" wrapText="1" indent="0" justifyLastLine="0" shrinkToFit="0" readingOrder="0"/>
      <border diagonalUp="0" diagonalDown="0" outline="0">
        <left/>
        <right style="thin">
          <color indexed="64"/>
        </right>
        <top/>
        <bottom style="thin">
          <color indexed="64"/>
        </bottom>
      </border>
    </dxf>
    <dxf>
      <font>
        <b val="0"/>
        <i val="0"/>
        <strike val="0"/>
        <condense val="0"/>
        <extend val="0"/>
        <outline val="0"/>
        <shadow val="0"/>
        <u val="none"/>
        <vertAlign val="baseline"/>
        <sz val="8"/>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25" formatCode="h:mm"/>
      <alignment horizontal="left" vertical="center" textRotation="0" wrapText="0" indent="0" justifyLastLine="0" shrinkToFit="0" readingOrder="0"/>
      <border diagonalUp="0" diagonalDown="0">
        <left style="thin">
          <color auto="1"/>
        </left>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25" formatCode="h:mm"/>
      <alignment horizontal="left" vertical="center" textRotation="0" wrapText="0" indent="0" justifyLastLine="0" shrinkToFit="0" readingOrder="0"/>
      <border diagonalUp="0" diagonalDown="0" outline="0">
        <left/>
        <right/>
        <top/>
        <bottom style="thin">
          <color indexed="64"/>
        </bottom>
      </border>
    </dxf>
    <dxf>
      <font>
        <b val="0"/>
        <i val="0"/>
        <strike val="0"/>
        <condense val="0"/>
        <extend val="0"/>
        <outline val="0"/>
        <shadow val="0"/>
        <u val="none"/>
        <vertAlign val="baseline"/>
        <sz val="8"/>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style="thin">
          <color indexed="64"/>
        </left>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25" formatCode="h:mm"/>
      <fill>
        <patternFill patternType="solid">
          <fgColor indexed="64"/>
          <bgColor theme="8" tint="0.79998168889431442"/>
        </patternFill>
      </fill>
      <alignment horizontal="center" vertical="center" textRotation="0" wrapText="0" indent="0" justifyLastLine="0" shrinkToFit="0" readingOrder="0"/>
      <border diagonalUp="0" diagonalDown="0" outline="0">
        <left/>
        <right/>
        <top style="thin">
          <color indexed="64"/>
        </top>
        <bottom style="thin">
          <color indexed="64"/>
        </bottom>
      </border>
      <protection locked="0" hidden="0"/>
    </dxf>
    <dxf>
      <font>
        <b val="0"/>
        <i val="0"/>
        <strike val="0"/>
        <condense val="0"/>
        <extend val="0"/>
        <outline val="0"/>
        <shadow val="0"/>
        <u val="none"/>
        <vertAlign val="baseline"/>
        <sz val="11"/>
        <color auto="1"/>
        <name val="ＭＳ Ｐゴシック"/>
        <scheme val="none"/>
      </font>
      <numFmt numFmtId="25" formatCode="h:mm"/>
      <alignment horizontal="center" vertical="center" textRotation="0" wrapText="0" indent="0" justifyLastLine="0" shrinkToFit="0" readingOrder="0"/>
      <border diagonalUp="0" diagonalDown="0" outline="0">
        <left/>
        <right style="thin">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25" formatCode="h:mm"/>
      <fill>
        <patternFill patternType="solid">
          <fgColor indexed="64"/>
          <bgColor theme="8" tint="0.79998168889431442"/>
        </patternFill>
      </fill>
      <alignment horizontal="center" vertical="center" textRotation="0" wrapText="0" indent="0" justifyLastLine="0" shrinkToFit="0" readingOrder="0"/>
      <border diagonalUp="0" diagonalDown="0" outline="0">
        <left style="thin">
          <color auto="1"/>
        </left>
        <right/>
        <top style="thin">
          <color auto="1"/>
        </top>
        <bottom style="thin">
          <color auto="1"/>
        </bottom>
      </border>
      <protection locked="0" hidden="0"/>
    </dxf>
    <dxf>
      <font>
        <b val="0"/>
        <i val="0"/>
        <strike val="0"/>
        <condense val="0"/>
        <extend val="0"/>
        <outline val="0"/>
        <shadow val="0"/>
        <u val="none"/>
        <vertAlign val="baseline"/>
        <sz val="11"/>
        <color auto="1"/>
        <name val="ＭＳ Ｐゴシック"/>
        <scheme val="none"/>
      </font>
      <numFmt numFmtId="25" formatCode="h:mm"/>
      <alignment horizontal="center" vertical="center" textRotation="0" wrapText="0" indent="0" justifyLastLine="0" shrinkToFit="0" readingOrder="0"/>
      <border diagonalUp="0" diagonalDown="0" outline="0">
        <left/>
        <right style="thin">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alignment horizontal="center" vertical="center" textRotation="0" wrapText="0" indent="0" justifyLastLine="0" shrinkToFit="0" readingOrder="0"/>
      <border diagonalUp="0" diagonalDown="0" outline="0">
        <left/>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center" vertical="center" textRotation="0" wrapText="0" indent="0" justifyLastLine="0" shrinkToFit="0" readingOrder="0"/>
      <border diagonalUp="0" diagonalDown="0" outline="0">
        <left/>
        <right/>
        <top/>
        <bottom style="thin">
          <color indexed="64"/>
        </bottom>
      </border>
    </dxf>
    <dxf>
      <font>
        <b val="0"/>
        <i val="0"/>
        <strike val="0"/>
        <condense val="0"/>
        <extend val="0"/>
        <outline val="0"/>
        <shadow val="0"/>
        <u val="none"/>
        <vertAlign val="baseline"/>
        <sz val="8"/>
        <color auto="1"/>
        <name val="ＭＳ Ｐゴシック"/>
        <scheme val="none"/>
      </font>
      <numFmt numFmtId="25" formatCode="h:mm"/>
      <fill>
        <patternFill patternType="solid">
          <fgColor indexed="64"/>
          <bgColor theme="8" tint="0.79998168889431442"/>
        </patternFill>
      </fill>
      <alignment horizontal="center" vertical="center" textRotation="0" wrapText="0" indent="0" justifyLastLine="0" shrinkToFit="0" readingOrder="0"/>
      <border diagonalUp="0" diagonalDown="0" outline="0">
        <left style="thin">
          <color indexed="64"/>
        </left>
        <right style="thin">
          <color auto="1"/>
        </right>
        <top style="thin">
          <color auto="1"/>
        </top>
        <bottom style="thin">
          <color auto="1"/>
        </bottom>
      </border>
      <protection locked="0" hidden="0"/>
    </dxf>
    <dxf>
      <font>
        <b val="0"/>
        <i val="0"/>
        <strike val="0"/>
        <condense val="0"/>
        <extend val="0"/>
        <outline val="0"/>
        <shadow val="0"/>
        <u val="none"/>
        <vertAlign val="baseline"/>
        <sz val="11"/>
        <color auto="1"/>
        <name val="ＭＳ Ｐゴシック"/>
        <scheme val="none"/>
      </font>
      <numFmt numFmtId="25" formatCode="h:mm"/>
      <alignment horizontal="center" vertical="center" textRotation="0" wrapText="0" indent="0" justifyLastLine="0" shrinkToFit="0" readingOrder="0"/>
      <border diagonalUp="0" diagonalDown="0" outline="0">
        <left style="thin">
          <color indexed="64"/>
        </left>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0" formatCode="General"/>
      <fill>
        <patternFill patternType="none">
          <fgColor indexed="64"/>
          <bgColor auto="1"/>
        </patternFill>
      </fill>
      <alignment horizontal="left" vertical="center" textRotation="0" wrapText="0" indent="0" justifyLastLine="0" shrinkToFit="0" readingOrder="0"/>
      <border diagonalUp="0" diagonalDown="0" outline="0">
        <left/>
        <right style="thin">
          <color indexed="64"/>
        </right>
        <top/>
        <bottom/>
      </border>
      <protection locked="1" hidden="0"/>
    </dxf>
    <dxf>
      <font>
        <b val="0"/>
        <i val="0"/>
        <strike val="0"/>
        <condense val="0"/>
        <extend val="0"/>
        <outline val="0"/>
        <shadow val="0"/>
        <u val="none"/>
        <vertAlign val="baseline"/>
        <sz val="11"/>
        <color auto="1"/>
        <name val="ＭＳ Ｐゴシック"/>
        <scheme val="none"/>
      </font>
      <numFmt numFmtId="47" formatCode="m&quot;月&quot;d&quot;日&quot;"/>
      <alignment horizontal="right" vertical="center" textRotation="0" wrapText="0" indent="0" justifyLastLine="0" shrinkToFit="0" readingOrder="0"/>
      <border diagonalUp="0" diagonalDown="0" outline="0">
        <left/>
        <right style="thin">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47" formatCode="m&quot;月&quot;d&quot;日&quot;"/>
      <fill>
        <patternFill patternType="solid">
          <fgColor indexed="64"/>
          <bgColor theme="8" tint="0.79998168889431442"/>
        </patternFill>
      </fill>
      <alignment horizontal="right" vertical="center" textRotation="0" wrapText="0" indent="0" justifyLastLine="0" shrinkToFit="0" readingOrder="0"/>
      <border diagonalUp="0" diagonalDown="0" outline="0">
        <left style="medium">
          <color indexed="64"/>
        </left>
        <right/>
        <top style="thin">
          <color auto="1"/>
        </top>
        <bottom style="thin">
          <color auto="1"/>
        </bottom>
      </border>
      <protection locked="0" hidden="0"/>
    </dxf>
    <dxf>
      <font>
        <b val="0"/>
        <i val="0"/>
        <strike val="0"/>
        <condense val="0"/>
        <extend val="0"/>
        <outline val="0"/>
        <shadow val="0"/>
        <u val="none"/>
        <vertAlign val="baseline"/>
        <sz val="11"/>
        <color auto="1"/>
        <name val="ＭＳ Ｐゴシック"/>
        <scheme val="none"/>
      </font>
      <numFmt numFmtId="47" formatCode="m&quot;月&quot;d&quot;日&quot;"/>
      <alignment horizontal="right" vertical="center" textRotation="0" wrapText="0" indent="0" justifyLastLine="0" shrinkToFit="0" readingOrder="0"/>
      <border diagonalUp="0" diagonalDown="0" outline="0">
        <left/>
        <right style="thin">
          <color indexed="64"/>
        </right>
        <top/>
        <bottom style="thin">
          <color indexed="64"/>
        </bottom>
      </border>
      <protection locked="0" hidden="0"/>
    </dxf>
    <dxf>
      <border diagonalUp="0" diagonalDown="0">
        <left style="medium">
          <color rgb="FF000000"/>
        </left>
        <right/>
        <top/>
        <bottom/>
      </border>
    </dxf>
    <dxf>
      <font>
        <strike val="0"/>
        <outline val="0"/>
        <shadow val="0"/>
        <vertAlign val="baseline"/>
        <sz val="8"/>
        <color auto="1"/>
        <name val="ＭＳ Ｐゴシック"/>
        <scheme val="none"/>
      </font>
      <protection locked="1" hidden="0"/>
    </dxf>
    <dxf>
      <border outline="0">
        <bottom style="thin">
          <color rgb="FF000000"/>
        </bottom>
      </border>
    </dxf>
    <dxf>
      <font>
        <strike val="0"/>
        <outline val="0"/>
        <shadow val="0"/>
        <vertAlign val="baseline"/>
        <sz val="8"/>
        <color auto="1"/>
        <name val="ＭＳ Ｐゴシック"/>
        <scheme val="none"/>
      </font>
      <protection locked="1" hidden="0"/>
    </dxf>
    <dxf>
      <font>
        <b val="0"/>
        <i val="0"/>
        <strike val="0"/>
        <condense val="0"/>
        <extend val="0"/>
        <outline val="0"/>
        <shadow val="0"/>
        <u val="none"/>
        <vertAlign val="baseline"/>
        <sz val="8"/>
        <color auto="1"/>
        <name val="ＭＳ Ｐゴシック"/>
        <scheme val="none"/>
      </font>
      <alignment horizontal="general" vertical="center" textRotation="0" wrapText="0" indent="0" justifyLastLine="0" shrinkToFit="0" readingOrder="0"/>
      <border diagonalUp="0" diagonalDown="0" outline="0">
        <left style="medium">
          <color indexed="64"/>
        </left>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general" vertical="center" textRotation="0" wrapText="0" indent="0" justifyLastLine="0" shrinkToFit="0" readingOrder="0"/>
      <border diagonalUp="0" diagonalDown="0" outline="0">
        <left style="medium">
          <color indexed="64"/>
        </left>
        <right/>
        <top/>
        <bottom style="thin">
          <color indexed="64"/>
        </bottom>
      </border>
    </dxf>
    <dxf>
      <font>
        <b val="0"/>
        <i val="0"/>
        <strike val="0"/>
        <condense val="0"/>
        <extend val="0"/>
        <outline val="0"/>
        <shadow val="0"/>
        <u val="none"/>
        <vertAlign val="baseline"/>
        <sz val="8"/>
        <color auto="1"/>
        <name val="ＭＳ Ｐゴシック"/>
        <scheme val="none"/>
      </font>
      <fill>
        <patternFill patternType="solid">
          <fgColor indexed="64"/>
          <bgColor theme="8" tint="0.79998168889431442"/>
        </patternFill>
      </fill>
      <alignment horizontal="general" vertical="center" textRotation="0" wrapText="1" indent="0" justifyLastLine="0" shrinkToFit="0" readingOrder="0"/>
      <border diagonalUp="0" diagonalDown="0" outline="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general" vertical="center" textRotation="0" wrapText="1" indent="0" justifyLastLine="0" shrinkToFit="0" readingOrder="0"/>
      <border diagonalUp="0" diagonalDown="0" outline="0">
        <left/>
        <right style="medium">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alignment horizontal="left" vertical="center" textRotation="0" wrapText="0" indent="0" justifyLastLine="0" shrinkToFit="0" readingOrder="0"/>
      <border diagonalUp="0" diagonalDown="0" outline="0">
        <left style="thin">
          <color auto="1"/>
        </left>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left" vertical="center" textRotation="0" wrapText="0" indent="0" justifyLastLine="0" shrinkToFit="0" readingOrder="0"/>
      <border diagonalUp="0" diagonalDown="0" outline="0">
        <left/>
        <right style="thin">
          <color indexed="64"/>
        </right>
        <top/>
        <bottom style="thin">
          <color indexed="64"/>
        </bottom>
      </border>
    </dxf>
    <dxf>
      <font>
        <b val="0"/>
        <i val="0"/>
        <strike val="0"/>
        <condense val="0"/>
        <extend val="0"/>
        <outline val="0"/>
        <shadow val="0"/>
        <u val="none"/>
        <vertAlign val="baseline"/>
        <sz val="8"/>
        <color auto="1"/>
        <name val="ＭＳ Ｐゴシック"/>
        <scheme val="none"/>
      </font>
      <numFmt numFmtId="6" formatCode="#,##0;[Red]\-#,##0"/>
      <alignment horizontal="right"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right" vertical="center" textRotation="0" wrapText="0" indent="0" justifyLastLine="0" shrinkToFit="0" readingOrder="0"/>
      <border diagonalUp="0" diagonalDown="0" outline="0">
        <left style="thin">
          <color indexed="64"/>
        </left>
        <right/>
        <top/>
        <bottom style="thin">
          <color indexed="64"/>
        </bottom>
      </border>
    </dxf>
    <dxf>
      <font>
        <b val="0"/>
        <i val="0"/>
        <strike val="0"/>
        <condense val="0"/>
        <extend val="0"/>
        <outline val="0"/>
        <shadow val="0"/>
        <u val="none"/>
        <vertAlign val="baseline"/>
        <sz val="8"/>
        <color auto="1"/>
        <name val="ＭＳ Ｐゴシック"/>
        <scheme val="none"/>
      </font>
      <numFmt numFmtId="179" formatCode="h&quot;時間&quot;mm&quot;分&quot;;@"/>
      <alignment horizontal="left" vertical="center" textRotation="0" wrapText="1" indent="0" justifyLastLine="0" shrinkToFit="0" readingOrder="0"/>
      <border diagonalUp="0" diagonalDown="0">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179" formatCode="h&quot;時間&quot;mm&quot;分&quot;;@"/>
      <alignment horizontal="left" vertical="center" textRotation="0" wrapText="1" indent="0" justifyLastLine="0" shrinkToFit="0" readingOrder="0"/>
      <border diagonalUp="0" diagonalDown="0" outline="0">
        <left/>
        <right style="thin">
          <color indexed="64"/>
        </right>
        <top/>
        <bottom style="thin">
          <color indexed="64"/>
        </bottom>
      </border>
    </dxf>
    <dxf>
      <font>
        <b val="0"/>
        <i val="0"/>
        <strike val="0"/>
        <condense val="0"/>
        <extend val="0"/>
        <outline val="0"/>
        <shadow val="0"/>
        <u val="none"/>
        <vertAlign val="baseline"/>
        <sz val="8"/>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25" formatCode="h:mm"/>
      <alignment horizontal="left" vertical="center" textRotation="0" wrapText="0" indent="0" justifyLastLine="0" shrinkToFit="0" readingOrder="0"/>
      <border diagonalUp="0" diagonalDown="0">
        <left style="thin">
          <color auto="1"/>
        </left>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25" formatCode="h:mm"/>
      <alignment horizontal="left" vertical="center" textRotation="0" wrapText="0" indent="0" justifyLastLine="0" shrinkToFit="0" readingOrder="0"/>
      <border diagonalUp="0" diagonalDown="0" outline="0">
        <left/>
        <right/>
        <top/>
        <bottom style="thin">
          <color indexed="64"/>
        </bottom>
      </border>
    </dxf>
    <dxf>
      <font>
        <b val="0"/>
        <i val="0"/>
        <strike val="0"/>
        <condense val="0"/>
        <extend val="0"/>
        <outline val="0"/>
        <shadow val="0"/>
        <u val="none"/>
        <vertAlign val="baseline"/>
        <sz val="8"/>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style="thin">
          <color indexed="64"/>
        </left>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25" formatCode="h:mm"/>
      <fill>
        <patternFill patternType="solid">
          <fgColor indexed="64"/>
          <bgColor theme="8" tint="0.79998168889431442"/>
        </patternFill>
      </fill>
      <alignment horizontal="center" vertical="center" textRotation="0" wrapText="0" indent="0" justifyLastLine="0" shrinkToFit="0" readingOrder="0"/>
      <border diagonalUp="0" diagonalDown="0" outline="0">
        <left/>
        <right/>
        <top style="thin">
          <color indexed="64"/>
        </top>
        <bottom style="thin">
          <color indexed="64"/>
        </bottom>
      </border>
      <protection locked="0" hidden="0"/>
    </dxf>
    <dxf>
      <font>
        <b val="0"/>
        <i val="0"/>
        <strike val="0"/>
        <condense val="0"/>
        <extend val="0"/>
        <outline val="0"/>
        <shadow val="0"/>
        <u val="none"/>
        <vertAlign val="baseline"/>
        <sz val="11"/>
        <color auto="1"/>
        <name val="ＭＳ Ｐゴシック"/>
        <scheme val="none"/>
      </font>
      <numFmt numFmtId="25" formatCode="h:mm"/>
      <alignment horizontal="center" vertical="center" textRotation="0" wrapText="0" indent="0" justifyLastLine="0" shrinkToFit="0" readingOrder="0"/>
      <border diagonalUp="0" diagonalDown="0" outline="0">
        <left/>
        <right style="thin">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25" formatCode="h:mm"/>
      <fill>
        <patternFill patternType="solid">
          <fgColor indexed="64"/>
          <bgColor theme="8" tint="0.79998168889431442"/>
        </patternFill>
      </fill>
      <alignment horizontal="center" vertical="center" textRotation="0" wrapText="0" indent="0" justifyLastLine="0" shrinkToFit="0" readingOrder="0"/>
      <border diagonalUp="0" diagonalDown="0" outline="0">
        <left style="thin">
          <color auto="1"/>
        </left>
        <right/>
        <top style="thin">
          <color auto="1"/>
        </top>
        <bottom style="thin">
          <color auto="1"/>
        </bottom>
      </border>
      <protection locked="0" hidden="0"/>
    </dxf>
    <dxf>
      <font>
        <b val="0"/>
        <i val="0"/>
        <strike val="0"/>
        <condense val="0"/>
        <extend val="0"/>
        <outline val="0"/>
        <shadow val="0"/>
        <u val="none"/>
        <vertAlign val="baseline"/>
        <sz val="11"/>
        <color auto="1"/>
        <name val="ＭＳ Ｐゴシック"/>
        <scheme val="none"/>
      </font>
      <numFmt numFmtId="25" formatCode="h:mm"/>
      <alignment horizontal="center" vertical="center" textRotation="0" wrapText="0" indent="0" justifyLastLine="0" shrinkToFit="0" readingOrder="0"/>
      <border diagonalUp="0" diagonalDown="0" outline="0">
        <left/>
        <right style="thin">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alignment horizontal="center" vertical="center" textRotation="0" wrapText="0" indent="0" justifyLastLine="0" shrinkToFit="0" readingOrder="0"/>
      <border diagonalUp="0" diagonalDown="0" outline="0">
        <left/>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center" vertical="center" textRotation="0" wrapText="0" indent="0" justifyLastLine="0" shrinkToFit="0" readingOrder="0"/>
      <border diagonalUp="0" diagonalDown="0" outline="0">
        <left/>
        <right/>
        <top/>
        <bottom style="thin">
          <color indexed="64"/>
        </bottom>
      </border>
    </dxf>
    <dxf>
      <font>
        <b val="0"/>
        <i val="0"/>
        <strike val="0"/>
        <condense val="0"/>
        <extend val="0"/>
        <outline val="0"/>
        <shadow val="0"/>
        <u val="none"/>
        <vertAlign val="baseline"/>
        <sz val="8"/>
        <color auto="1"/>
        <name val="ＭＳ Ｐゴシック"/>
        <scheme val="none"/>
      </font>
      <numFmt numFmtId="25" formatCode="h:mm"/>
      <fill>
        <patternFill patternType="solid">
          <fgColor indexed="64"/>
          <bgColor theme="8" tint="0.79998168889431442"/>
        </patternFill>
      </fill>
      <alignment horizontal="center" vertical="center" textRotation="0" wrapText="0" indent="0" justifyLastLine="0" shrinkToFit="0" readingOrder="0"/>
      <border diagonalUp="0" diagonalDown="0" outline="0">
        <left style="thin">
          <color indexed="64"/>
        </left>
        <right style="thin">
          <color auto="1"/>
        </right>
        <top style="thin">
          <color auto="1"/>
        </top>
        <bottom style="thin">
          <color auto="1"/>
        </bottom>
      </border>
      <protection locked="0" hidden="0"/>
    </dxf>
    <dxf>
      <font>
        <b val="0"/>
        <i val="0"/>
        <strike val="0"/>
        <condense val="0"/>
        <extend val="0"/>
        <outline val="0"/>
        <shadow val="0"/>
        <u val="none"/>
        <vertAlign val="baseline"/>
        <sz val="11"/>
        <color auto="1"/>
        <name val="ＭＳ Ｐゴシック"/>
        <scheme val="none"/>
      </font>
      <numFmt numFmtId="25" formatCode="h:mm"/>
      <alignment horizontal="center" vertical="center" textRotation="0" wrapText="0" indent="0" justifyLastLine="0" shrinkToFit="0" readingOrder="0"/>
      <border diagonalUp="0" diagonalDown="0" outline="0">
        <left style="thin">
          <color indexed="64"/>
        </left>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0" formatCode="General"/>
      <fill>
        <patternFill patternType="none">
          <fgColor indexed="64"/>
          <bgColor auto="1"/>
        </patternFill>
      </fill>
      <alignment horizontal="left" vertical="center" textRotation="0" wrapText="0" indent="0" justifyLastLine="0" shrinkToFit="0" readingOrder="0"/>
      <border diagonalUp="0" diagonalDown="0" outline="0">
        <left/>
        <right style="thin">
          <color indexed="64"/>
        </right>
        <top/>
        <bottom/>
      </border>
      <protection locked="1" hidden="0"/>
    </dxf>
    <dxf>
      <font>
        <b val="0"/>
        <i val="0"/>
        <strike val="0"/>
        <condense val="0"/>
        <extend val="0"/>
        <outline val="0"/>
        <shadow val="0"/>
        <u val="none"/>
        <vertAlign val="baseline"/>
        <sz val="11"/>
        <color auto="1"/>
        <name val="ＭＳ Ｐゴシック"/>
        <scheme val="none"/>
      </font>
      <numFmt numFmtId="47" formatCode="m&quot;月&quot;d&quot;日&quot;"/>
      <alignment horizontal="right" vertical="center" textRotation="0" wrapText="0" indent="0" justifyLastLine="0" shrinkToFit="0" readingOrder="0"/>
      <border diagonalUp="0" diagonalDown="0" outline="0">
        <left/>
        <right style="thin">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47" formatCode="m&quot;月&quot;d&quot;日&quot;"/>
      <fill>
        <patternFill patternType="solid">
          <fgColor indexed="64"/>
          <bgColor theme="8" tint="0.79998168889431442"/>
        </patternFill>
      </fill>
      <alignment horizontal="right" vertical="center" textRotation="0" wrapText="0" indent="0" justifyLastLine="0" shrinkToFit="0" readingOrder="0"/>
      <border diagonalUp="0" diagonalDown="0" outline="0">
        <left style="medium">
          <color indexed="64"/>
        </left>
        <right/>
        <top style="thin">
          <color auto="1"/>
        </top>
        <bottom style="thin">
          <color auto="1"/>
        </bottom>
      </border>
      <protection locked="0" hidden="0"/>
    </dxf>
    <dxf>
      <font>
        <b val="0"/>
        <i val="0"/>
        <strike val="0"/>
        <condense val="0"/>
        <extend val="0"/>
        <outline val="0"/>
        <shadow val="0"/>
        <u val="none"/>
        <vertAlign val="baseline"/>
        <sz val="11"/>
        <color auto="1"/>
        <name val="ＭＳ Ｐゴシック"/>
        <scheme val="none"/>
      </font>
      <numFmt numFmtId="47" formatCode="m&quot;月&quot;d&quot;日&quot;"/>
      <alignment horizontal="right" vertical="center" textRotation="0" wrapText="0" indent="0" justifyLastLine="0" shrinkToFit="0" readingOrder="0"/>
      <border diagonalUp="0" diagonalDown="0" outline="0">
        <left/>
        <right style="thin">
          <color indexed="64"/>
        </right>
        <top/>
        <bottom style="thin">
          <color indexed="64"/>
        </bottom>
      </border>
      <protection locked="0" hidden="0"/>
    </dxf>
    <dxf>
      <border diagonalUp="0" diagonalDown="0">
        <left style="medium">
          <color rgb="FF000000"/>
        </left>
        <right/>
        <top/>
        <bottom/>
      </border>
    </dxf>
    <dxf>
      <font>
        <strike val="0"/>
        <outline val="0"/>
        <shadow val="0"/>
        <vertAlign val="baseline"/>
        <sz val="8"/>
        <color auto="1"/>
        <name val="ＭＳ Ｐゴシック"/>
        <scheme val="none"/>
      </font>
      <protection locked="1" hidden="0"/>
    </dxf>
    <dxf>
      <border outline="0">
        <bottom style="thin">
          <color rgb="FF000000"/>
        </bottom>
      </border>
    </dxf>
    <dxf>
      <font>
        <strike val="0"/>
        <outline val="0"/>
        <shadow val="0"/>
        <vertAlign val="baseline"/>
        <sz val="8"/>
        <color auto="1"/>
        <name val="ＭＳ Ｐゴシック"/>
        <scheme val="none"/>
      </font>
      <protection locked="1" hidden="0"/>
    </dxf>
    <dxf>
      <font>
        <b val="0"/>
        <i val="0"/>
        <strike val="0"/>
        <condense val="0"/>
        <extend val="0"/>
        <outline val="0"/>
        <shadow val="0"/>
        <u val="none"/>
        <vertAlign val="baseline"/>
        <sz val="8"/>
        <color auto="1"/>
        <name val="ＭＳ Ｐゴシック"/>
        <scheme val="none"/>
      </font>
      <alignment horizontal="general" vertical="center" textRotation="0" wrapText="0" indent="0" justifyLastLine="0" shrinkToFit="0" readingOrder="0"/>
      <border diagonalUp="0" diagonalDown="0" outline="0">
        <left style="medium">
          <color indexed="64"/>
        </left>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general" vertical="center" textRotation="0" wrapText="0" indent="0" justifyLastLine="0" shrinkToFit="0" readingOrder="0"/>
      <border diagonalUp="0" diagonalDown="0" outline="0">
        <left style="medium">
          <color indexed="64"/>
        </left>
        <right/>
        <top/>
        <bottom style="thin">
          <color indexed="64"/>
        </bottom>
      </border>
    </dxf>
    <dxf>
      <font>
        <b val="0"/>
        <i val="0"/>
        <strike val="0"/>
        <condense val="0"/>
        <extend val="0"/>
        <outline val="0"/>
        <shadow val="0"/>
        <u val="none"/>
        <vertAlign val="baseline"/>
        <sz val="8"/>
        <color auto="1"/>
        <name val="ＭＳ Ｐゴシック"/>
        <scheme val="none"/>
      </font>
      <fill>
        <patternFill patternType="solid">
          <fgColor indexed="64"/>
          <bgColor theme="8" tint="0.79998168889431442"/>
        </patternFill>
      </fill>
      <alignment horizontal="general" vertical="center" textRotation="0" wrapText="1" indent="0" justifyLastLine="0" shrinkToFit="0" readingOrder="0"/>
      <border diagonalUp="0" diagonalDown="0" outline="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general" vertical="center" textRotation="0" wrapText="1" indent="0" justifyLastLine="0" shrinkToFit="0" readingOrder="0"/>
      <border diagonalUp="0" diagonalDown="0" outline="0">
        <left/>
        <right style="medium">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alignment horizontal="left" vertical="center" textRotation="0" wrapText="0" indent="0" justifyLastLine="0" shrinkToFit="0" readingOrder="0"/>
      <border diagonalUp="0" diagonalDown="0" outline="0">
        <left style="thin">
          <color auto="1"/>
        </left>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left" vertical="center" textRotation="0" wrapText="0" indent="0" justifyLastLine="0" shrinkToFit="0" readingOrder="0"/>
      <border diagonalUp="0" diagonalDown="0" outline="0">
        <left/>
        <right style="thin">
          <color indexed="64"/>
        </right>
        <top/>
        <bottom style="thin">
          <color indexed="64"/>
        </bottom>
      </border>
    </dxf>
    <dxf>
      <font>
        <b val="0"/>
        <i val="0"/>
        <strike val="0"/>
        <condense val="0"/>
        <extend val="0"/>
        <outline val="0"/>
        <shadow val="0"/>
        <u val="none"/>
        <vertAlign val="baseline"/>
        <sz val="8"/>
        <color auto="1"/>
        <name val="ＭＳ Ｐゴシック"/>
        <scheme val="none"/>
      </font>
      <numFmt numFmtId="6" formatCode="#,##0;[Red]\-#,##0"/>
      <alignment horizontal="right"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right" vertical="center" textRotation="0" wrapText="0" indent="0" justifyLastLine="0" shrinkToFit="0" readingOrder="0"/>
      <border diagonalUp="0" diagonalDown="0" outline="0">
        <left style="thin">
          <color indexed="64"/>
        </left>
        <right/>
        <top/>
        <bottom style="thin">
          <color indexed="64"/>
        </bottom>
      </border>
    </dxf>
    <dxf>
      <font>
        <b val="0"/>
        <i val="0"/>
        <strike val="0"/>
        <condense val="0"/>
        <extend val="0"/>
        <outline val="0"/>
        <shadow val="0"/>
        <u val="none"/>
        <vertAlign val="baseline"/>
        <sz val="8"/>
        <color auto="1"/>
        <name val="ＭＳ Ｐゴシック"/>
        <scheme val="none"/>
      </font>
      <numFmt numFmtId="179" formatCode="h&quot;時間&quot;mm&quot;分&quot;;@"/>
      <alignment horizontal="left" vertical="center" textRotation="0" wrapText="1" indent="0" justifyLastLine="0" shrinkToFit="0" readingOrder="0"/>
      <border diagonalUp="0" diagonalDown="0">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179" formatCode="h&quot;時間&quot;mm&quot;分&quot;;@"/>
      <alignment horizontal="left" vertical="center" textRotation="0" wrapText="1" indent="0" justifyLastLine="0" shrinkToFit="0" readingOrder="0"/>
      <border diagonalUp="0" diagonalDown="0" outline="0">
        <left/>
        <right style="thin">
          <color indexed="64"/>
        </right>
        <top/>
        <bottom style="thin">
          <color indexed="64"/>
        </bottom>
      </border>
    </dxf>
    <dxf>
      <font>
        <b val="0"/>
        <i val="0"/>
        <strike val="0"/>
        <condense val="0"/>
        <extend val="0"/>
        <outline val="0"/>
        <shadow val="0"/>
        <u val="none"/>
        <vertAlign val="baseline"/>
        <sz val="8"/>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25" formatCode="h:mm"/>
      <alignment horizontal="left" vertical="center" textRotation="0" wrapText="0" indent="0" justifyLastLine="0" shrinkToFit="0" readingOrder="0"/>
      <border diagonalUp="0" diagonalDown="0">
        <left style="thin">
          <color auto="1"/>
        </left>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25" formatCode="h:mm"/>
      <alignment horizontal="left" vertical="center" textRotation="0" wrapText="0" indent="0" justifyLastLine="0" shrinkToFit="0" readingOrder="0"/>
      <border diagonalUp="0" diagonalDown="0" outline="0">
        <left/>
        <right/>
        <top/>
        <bottom style="thin">
          <color indexed="64"/>
        </bottom>
      </border>
    </dxf>
    <dxf>
      <font>
        <b val="0"/>
        <i val="0"/>
        <strike val="0"/>
        <condense val="0"/>
        <extend val="0"/>
        <outline val="0"/>
        <shadow val="0"/>
        <u val="none"/>
        <vertAlign val="baseline"/>
        <sz val="8"/>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style="thin">
          <color indexed="64"/>
        </left>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25" formatCode="h:mm"/>
      <fill>
        <patternFill patternType="solid">
          <fgColor indexed="64"/>
          <bgColor theme="8" tint="0.79998168889431442"/>
        </patternFill>
      </fill>
      <alignment horizontal="center" vertical="center" textRotation="0" wrapText="0" indent="0" justifyLastLine="0" shrinkToFit="0" readingOrder="0"/>
      <border diagonalUp="0" diagonalDown="0" outline="0">
        <left/>
        <right/>
        <top style="thin">
          <color indexed="64"/>
        </top>
        <bottom style="thin">
          <color indexed="64"/>
        </bottom>
      </border>
      <protection locked="0" hidden="0"/>
    </dxf>
    <dxf>
      <font>
        <b val="0"/>
        <i val="0"/>
        <strike val="0"/>
        <condense val="0"/>
        <extend val="0"/>
        <outline val="0"/>
        <shadow val="0"/>
        <u val="none"/>
        <vertAlign val="baseline"/>
        <sz val="11"/>
        <color auto="1"/>
        <name val="ＭＳ Ｐゴシック"/>
        <scheme val="none"/>
      </font>
      <numFmt numFmtId="25" formatCode="h:mm"/>
      <alignment horizontal="center" vertical="center" textRotation="0" wrapText="0" indent="0" justifyLastLine="0" shrinkToFit="0" readingOrder="0"/>
      <border diagonalUp="0" diagonalDown="0" outline="0">
        <left/>
        <right style="thin">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25" formatCode="h:mm"/>
      <fill>
        <patternFill patternType="solid">
          <fgColor indexed="64"/>
          <bgColor theme="8" tint="0.79998168889431442"/>
        </patternFill>
      </fill>
      <alignment horizontal="center" vertical="center" textRotation="0" wrapText="0" indent="0" justifyLastLine="0" shrinkToFit="0" readingOrder="0"/>
      <border diagonalUp="0" diagonalDown="0" outline="0">
        <left style="thin">
          <color auto="1"/>
        </left>
        <right/>
        <top style="thin">
          <color auto="1"/>
        </top>
        <bottom style="thin">
          <color auto="1"/>
        </bottom>
      </border>
      <protection locked="0" hidden="0"/>
    </dxf>
    <dxf>
      <font>
        <b val="0"/>
        <i val="0"/>
        <strike val="0"/>
        <condense val="0"/>
        <extend val="0"/>
        <outline val="0"/>
        <shadow val="0"/>
        <u val="none"/>
        <vertAlign val="baseline"/>
        <sz val="11"/>
        <color auto="1"/>
        <name val="ＭＳ Ｐゴシック"/>
        <scheme val="none"/>
      </font>
      <numFmt numFmtId="25" formatCode="h:mm"/>
      <alignment horizontal="center" vertical="center" textRotation="0" wrapText="0" indent="0" justifyLastLine="0" shrinkToFit="0" readingOrder="0"/>
      <border diagonalUp="0" diagonalDown="0" outline="0">
        <left/>
        <right style="thin">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alignment horizontal="center" vertical="center" textRotation="0" wrapText="0" indent="0" justifyLastLine="0" shrinkToFit="0" readingOrder="0"/>
      <border diagonalUp="0" diagonalDown="0" outline="0">
        <left/>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center" vertical="center" textRotation="0" wrapText="0" indent="0" justifyLastLine="0" shrinkToFit="0" readingOrder="0"/>
      <border diagonalUp="0" diagonalDown="0" outline="0">
        <left/>
        <right/>
        <top/>
        <bottom style="thin">
          <color indexed="64"/>
        </bottom>
      </border>
    </dxf>
    <dxf>
      <font>
        <b val="0"/>
        <i val="0"/>
        <strike val="0"/>
        <condense val="0"/>
        <extend val="0"/>
        <outline val="0"/>
        <shadow val="0"/>
        <u val="none"/>
        <vertAlign val="baseline"/>
        <sz val="8"/>
        <color auto="1"/>
        <name val="ＭＳ Ｐゴシック"/>
        <scheme val="none"/>
      </font>
      <numFmt numFmtId="25" formatCode="h:mm"/>
      <fill>
        <patternFill patternType="solid">
          <fgColor indexed="64"/>
          <bgColor theme="8" tint="0.79998168889431442"/>
        </patternFill>
      </fill>
      <alignment horizontal="center" vertical="center" textRotation="0" wrapText="0" indent="0" justifyLastLine="0" shrinkToFit="0" readingOrder="0"/>
      <border diagonalUp="0" diagonalDown="0" outline="0">
        <left style="thin">
          <color indexed="64"/>
        </left>
        <right style="thin">
          <color auto="1"/>
        </right>
        <top style="thin">
          <color auto="1"/>
        </top>
        <bottom style="thin">
          <color auto="1"/>
        </bottom>
      </border>
      <protection locked="0" hidden="0"/>
    </dxf>
    <dxf>
      <font>
        <b val="0"/>
        <i val="0"/>
        <strike val="0"/>
        <condense val="0"/>
        <extend val="0"/>
        <outline val="0"/>
        <shadow val="0"/>
        <u val="none"/>
        <vertAlign val="baseline"/>
        <sz val="11"/>
        <color auto="1"/>
        <name val="ＭＳ Ｐゴシック"/>
        <scheme val="none"/>
      </font>
      <numFmt numFmtId="25" formatCode="h:mm"/>
      <alignment horizontal="center" vertical="center" textRotation="0" wrapText="0" indent="0" justifyLastLine="0" shrinkToFit="0" readingOrder="0"/>
      <border diagonalUp="0" diagonalDown="0" outline="0">
        <left style="thin">
          <color indexed="64"/>
        </left>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0" formatCode="General"/>
      <fill>
        <patternFill patternType="none">
          <fgColor indexed="64"/>
          <bgColor auto="1"/>
        </patternFill>
      </fill>
      <alignment horizontal="left" vertical="center" textRotation="0" wrapText="0" indent="0" justifyLastLine="0" shrinkToFit="0" readingOrder="0"/>
      <border diagonalUp="0" diagonalDown="0" outline="0">
        <left/>
        <right style="thin">
          <color indexed="64"/>
        </right>
        <top/>
        <bottom/>
      </border>
      <protection locked="1" hidden="0"/>
    </dxf>
    <dxf>
      <font>
        <b val="0"/>
        <i val="0"/>
        <strike val="0"/>
        <condense val="0"/>
        <extend val="0"/>
        <outline val="0"/>
        <shadow val="0"/>
        <u val="none"/>
        <vertAlign val="baseline"/>
        <sz val="11"/>
        <color auto="1"/>
        <name val="ＭＳ Ｐゴシック"/>
        <scheme val="none"/>
      </font>
      <numFmt numFmtId="47" formatCode="m&quot;月&quot;d&quot;日&quot;"/>
      <alignment horizontal="right" vertical="center" textRotation="0" wrapText="0" indent="0" justifyLastLine="0" shrinkToFit="0" readingOrder="0"/>
      <border diagonalUp="0" diagonalDown="0" outline="0">
        <left/>
        <right style="thin">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47" formatCode="m&quot;月&quot;d&quot;日&quot;"/>
      <fill>
        <patternFill patternType="solid">
          <fgColor indexed="64"/>
          <bgColor theme="8" tint="0.79998168889431442"/>
        </patternFill>
      </fill>
      <alignment horizontal="right" vertical="center" textRotation="0" wrapText="0" indent="0" justifyLastLine="0" shrinkToFit="0" readingOrder="0"/>
      <border diagonalUp="0" diagonalDown="0" outline="0">
        <left style="medium">
          <color indexed="64"/>
        </left>
        <right/>
        <top style="thin">
          <color auto="1"/>
        </top>
        <bottom style="thin">
          <color auto="1"/>
        </bottom>
      </border>
      <protection locked="0" hidden="0"/>
    </dxf>
    <dxf>
      <font>
        <b val="0"/>
        <i val="0"/>
        <strike val="0"/>
        <condense val="0"/>
        <extend val="0"/>
        <outline val="0"/>
        <shadow val="0"/>
        <u val="none"/>
        <vertAlign val="baseline"/>
        <sz val="11"/>
        <color auto="1"/>
        <name val="ＭＳ Ｐゴシック"/>
        <scheme val="none"/>
      </font>
      <numFmt numFmtId="47" formatCode="m&quot;月&quot;d&quot;日&quot;"/>
      <alignment horizontal="right" vertical="center" textRotation="0" wrapText="0" indent="0" justifyLastLine="0" shrinkToFit="0" readingOrder="0"/>
      <border diagonalUp="0" diagonalDown="0" outline="0">
        <left/>
        <right style="thin">
          <color indexed="64"/>
        </right>
        <top/>
        <bottom style="thin">
          <color indexed="64"/>
        </bottom>
      </border>
      <protection locked="0" hidden="0"/>
    </dxf>
    <dxf>
      <border diagonalUp="0" diagonalDown="0">
        <left style="medium">
          <color rgb="FF000000"/>
        </left>
        <right/>
        <top/>
        <bottom/>
      </border>
    </dxf>
    <dxf>
      <font>
        <strike val="0"/>
        <outline val="0"/>
        <shadow val="0"/>
        <vertAlign val="baseline"/>
        <sz val="8"/>
        <color auto="1"/>
        <name val="ＭＳ Ｐゴシック"/>
        <scheme val="none"/>
      </font>
      <protection locked="1" hidden="0"/>
    </dxf>
    <dxf>
      <border outline="0">
        <bottom style="thin">
          <color rgb="FF000000"/>
        </bottom>
      </border>
    </dxf>
    <dxf>
      <font>
        <strike val="0"/>
        <outline val="0"/>
        <shadow val="0"/>
        <vertAlign val="baseline"/>
        <sz val="8"/>
        <color auto="1"/>
        <name val="ＭＳ Ｐゴシック"/>
        <scheme val="none"/>
      </font>
      <protection locked="1" hidden="0"/>
    </dxf>
    <dxf>
      <font>
        <b val="0"/>
        <i val="0"/>
        <strike val="0"/>
        <condense val="0"/>
        <extend val="0"/>
        <outline val="0"/>
        <shadow val="0"/>
        <u val="none"/>
        <vertAlign val="baseline"/>
        <sz val="8"/>
        <color auto="1"/>
        <name val="ＭＳ Ｐゴシック"/>
        <scheme val="none"/>
      </font>
      <alignment horizontal="general" vertical="center" textRotation="0" wrapText="0" indent="0" justifyLastLine="0" shrinkToFit="0" readingOrder="0"/>
      <border diagonalUp="0" diagonalDown="0" outline="0">
        <left style="medium">
          <color indexed="64"/>
        </left>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general" vertical="center" textRotation="0" wrapText="0" indent="0" justifyLastLine="0" shrinkToFit="0" readingOrder="0"/>
      <border diagonalUp="0" diagonalDown="0" outline="0">
        <left style="medium">
          <color indexed="64"/>
        </left>
        <right/>
        <top/>
        <bottom style="thin">
          <color indexed="64"/>
        </bottom>
      </border>
    </dxf>
    <dxf>
      <font>
        <b val="0"/>
        <i val="0"/>
        <strike val="0"/>
        <condense val="0"/>
        <extend val="0"/>
        <outline val="0"/>
        <shadow val="0"/>
        <u val="none"/>
        <vertAlign val="baseline"/>
        <sz val="8"/>
        <color auto="1"/>
        <name val="ＭＳ Ｐゴシック"/>
        <scheme val="none"/>
      </font>
      <fill>
        <patternFill patternType="solid">
          <fgColor indexed="64"/>
          <bgColor theme="8" tint="0.79998168889431442"/>
        </patternFill>
      </fill>
      <alignment horizontal="general" vertical="center" textRotation="0" wrapText="1" indent="0" justifyLastLine="0" shrinkToFit="0" readingOrder="0"/>
      <border diagonalUp="0" diagonalDown="0" outline="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general" vertical="center" textRotation="0" wrapText="1" indent="0" justifyLastLine="0" shrinkToFit="0" readingOrder="0"/>
      <border diagonalUp="0" diagonalDown="0" outline="0">
        <left/>
        <right style="medium">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alignment horizontal="left" vertical="center" textRotation="0" wrapText="0" indent="0" justifyLastLine="0" shrinkToFit="0" readingOrder="0"/>
      <border diagonalUp="0" diagonalDown="0" outline="0">
        <left style="thin">
          <color auto="1"/>
        </left>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left" vertical="center" textRotation="0" wrapText="0" indent="0" justifyLastLine="0" shrinkToFit="0" readingOrder="0"/>
      <border diagonalUp="0" diagonalDown="0" outline="0">
        <left/>
        <right style="thin">
          <color indexed="64"/>
        </right>
        <top/>
        <bottom style="thin">
          <color indexed="64"/>
        </bottom>
      </border>
    </dxf>
    <dxf>
      <font>
        <b val="0"/>
        <i val="0"/>
        <strike val="0"/>
        <condense val="0"/>
        <extend val="0"/>
        <outline val="0"/>
        <shadow val="0"/>
        <u val="none"/>
        <vertAlign val="baseline"/>
        <sz val="8"/>
        <color auto="1"/>
        <name val="ＭＳ Ｐゴシック"/>
        <scheme val="none"/>
      </font>
      <numFmt numFmtId="6" formatCode="#,##0;[Red]\-#,##0"/>
      <alignment horizontal="right"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right" vertical="center" textRotation="0" wrapText="0" indent="0" justifyLastLine="0" shrinkToFit="0" readingOrder="0"/>
      <border diagonalUp="0" diagonalDown="0" outline="0">
        <left style="thin">
          <color indexed="64"/>
        </left>
        <right/>
        <top/>
        <bottom style="thin">
          <color indexed="64"/>
        </bottom>
      </border>
    </dxf>
    <dxf>
      <font>
        <b val="0"/>
        <i val="0"/>
        <strike val="0"/>
        <condense val="0"/>
        <extend val="0"/>
        <outline val="0"/>
        <shadow val="0"/>
        <u val="none"/>
        <vertAlign val="baseline"/>
        <sz val="8"/>
        <color auto="1"/>
        <name val="ＭＳ Ｐゴシック"/>
        <scheme val="none"/>
      </font>
      <numFmt numFmtId="179" formatCode="h&quot;時間&quot;mm&quot;分&quot;;@"/>
      <alignment horizontal="left" vertical="center" textRotation="0" wrapText="1" indent="0" justifyLastLine="0" shrinkToFit="0" readingOrder="0"/>
      <border diagonalUp="0" diagonalDown="0">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179" formatCode="h&quot;時間&quot;mm&quot;分&quot;;@"/>
      <alignment horizontal="left" vertical="center" textRotation="0" wrapText="1" indent="0" justifyLastLine="0" shrinkToFit="0" readingOrder="0"/>
      <border diagonalUp="0" diagonalDown="0" outline="0">
        <left/>
        <right style="thin">
          <color indexed="64"/>
        </right>
        <top/>
        <bottom style="thin">
          <color indexed="64"/>
        </bottom>
      </border>
    </dxf>
    <dxf>
      <font>
        <b val="0"/>
        <i val="0"/>
        <strike val="0"/>
        <condense val="0"/>
        <extend val="0"/>
        <outline val="0"/>
        <shadow val="0"/>
        <u val="none"/>
        <vertAlign val="baseline"/>
        <sz val="8"/>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25" formatCode="h:mm"/>
      <alignment horizontal="left" vertical="center" textRotation="0" wrapText="0" indent="0" justifyLastLine="0" shrinkToFit="0" readingOrder="0"/>
      <border diagonalUp="0" diagonalDown="0">
        <left style="thin">
          <color auto="1"/>
        </left>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25" formatCode="h:mm"/>
      <alignment horizontal="left" vertical="center" textRotation="0" wrapText="0" indent="0" justifyLastLine="0" shrinkToFit="0" readingOrder="0"/>
      <border diagonalUp="0" diagonalDown="0" outline="0">
        <left/>
        <right/>
        <top/>
        <bottom style="thin">
          <color indexed="64"/>
        </bottom>
      </border>
    </dxf>
    <dxf>
      <font>
        <b val="0"/>
        <i val="0"/>
        <strike val="0"/>
        <condense val="0"/>
        <extend val="0"/>
        <outline val="0"/>
        <shadow val="0"/>
        <u val="none"/>
        <vertAlign val="baseline"/>
        <sz val="8"/>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style="thin">
          <color indexed="64"/>
        </left>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25" formatCode="h:mm"/>
      <fill>
        <patternFill patternType="solid">
          <fgColor indexed="64"/>
          <bgColor theme="8" tint="0.79998168889431442"/>
        </patternFill>
      </fill>
      <alignment horizontal="center" vertical="center" textRotation="0" wrapText="0" indent="0" justifyLastLine="0" shrinkToFit="0" readingOrder="0"/>
      <border diagonalUp="0" diagonalDown="0" outline="0">
        <left/>
        <right/>
        <top style="thin">
          <color indexed="64"/>
        </top>
        <bottom style="thin">
          <color indexed="64"/>
        </bottom>
      </border>
      <protection locked="0" hidden="0"/>
    </dxf>
    <dxf>
      <font>
        <b val="0"/>
        <i val="0"/>
        <strike val="0"/>
        <condense val="0"/>
        <extend val="0"/>
        <outline val="0"/>
        <shadow val="0"/>
        <u val="none"/>
        <vertAlign val="baseline"/>
        <sz val="11"/>
        <color auto="1"/>
        <name val="ＭＳ Ｐゴシック"/>
        <scheme val="none"/>
      </font>
      <numFmt numFmtId="25" formatCode="h:mm"/>
      <alignment horizontal="center" vertical="center" textRotation="0" wrapText="0" indent="0" justifyLastLine="0" shrinkToFit="0" readingOrder="0"/>
      <border diagonalUp="0" diagonalDown="0" outline="0">
        <left/>
        <right style="thin">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25" formatCode="h:mm"/>
      <fill>
        <patternFill patternType="solid">
          <fgColor indexed="64"/>
          <bgColor theme="8" tint="0.79998168889431442"/>
        </patternFill>
      </fill>
      <alignment horizontal="center" vertical="center" textRotation="0" wrapText="0" indent="0" justifyLastLine="0" shrinkToFit="0" readingOrder="0"/>
      <border diagonalUp="0" diagonalDown="0" outline="0">
        <left style="thin">
          <color auto="1"/>
        </left>
        <right/>
        <top style="thin">
          <color auto="1"/>
        </top>
        <bottom style="thin">
          <color auto="1"/>
        </bottom>
      </border>
      <protection locked="0" hidden="0"/>
    </dxf>
    <dxf>
      <font>
        <b val="0"/>
        <i val="0"/>
        <strike val="0"/>
        <condense val="0"/>
        <extend val="0"/>
        <outline val="0"/>
        <shadow val="0"/>
        <u val="none"/>
        <vertAlign val="baseline"/>
        <sz val="11"/>
        <color auto="1"/>
        <name val="ＭＳ Ｐゴシック"/>
        <scheme val="none"/>
      </font>
      <numFmt numFmtId="25" formatCode="h:mm"/>
      <alignment horizontal="center" vertical="center" textRotation="0" wrapText="0" indent="0" justifyLastLine="0" shrinkToFit="0" readingOrder="0"/>
      <border diagonalUp="0" diagonalDown="0" outline="0">
        <left/>
        <right style="thin">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alignment horizontal="center" vertical="center" textRotation="0" wrapText="0" indent="0" justifyLastLine="0" shrinkToFit="0" readingOrder="0"/>
      <border diagonalUp="0" diagonalDown="0" outline="0">
        <left/>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center" vertical="center" textRotation="0" wrapText="0" indent="0" justifyLastLine="0" shrinkToFit="0" readingOrder="0"/>
      <border diagonalUp="0" diagonalDown="0" outline="0">
        <left/>
        <right/>
        <top/>
        <bottom style="thin">
          <color indexed="64"/>
        </bottom>
      </border>
    </dxf>
    <dxf>
      <font>
        <b val="0"/>
        <i val="0"/>
        <strike val="0"/>
        <condense val="0"/>
        <extend val="0"/>
        <outline val="0"/>
        <shadow val="0"/>
        <u val="none"/>
        <vertAlign val="baseline"/>
        <sz val="8"/>
        <color auto="1"/>
        <name val="ＭＳ Ｐゴシック"/>
        <scheme val="none"/>
      </font>
      <numFmt numFmtId="25" formatCode="h:mm"/>
      <fill>
        <patternFill patternType="solid">
          <fgColor indexed="64"/>
          <bgColor theme="8" tint="0.79998168889431442"/>
        </patternFill>
      </fill>
      <alignment horizontal="center" vertical="center" textRotation="0" wrapText="0" indent="0" justifyLastLine="0" shrinkToFit="0" readingOrder="0"/>
      <border diagonalUp="0" diagonalDown="0" outline="0">
        <left style="thin">
          <color indexed="64"/>
        </left>
        <right style="thin">
          <color auto="1"/>
        </right>
        <top style="thin">
          <color auto="1"/>
        </top>
        <bottom style="thin">
          <color auto="1"/>
        </bottom>
      </border>
      <protection locked="0" hidden="0"/>
    </dxf>
    <dxf>
      <font>
        <b val="0"/>
        <i val="0"/>
        <strike val="0"/>
        <condense val="0"/>
        <extend val="0"/>
        <outline val="0"/>
        <shadow val="0"/>
        <u val="none"/>
        <vertAlign val="baseline"/>
        <sz val="11"/>
        <color auto="1"/>
        <name val="ＭＳ Ｐゴシック"/>
        <scheme val="none"/>
      </font>
      <numFmt numFmtId="25" formatCode="h:mm"/>
      <alignment horizontal="center" vertical="center" textRotation="0" wrapText="0" indent="0" justifyLastLine="0" shrinkToFit="0" readingOrder="0"/>
      <border diagonalUp="0" diagonalDown="0" outline="0">
        <left style="thin">
          <color indexed="64"/>
        </left>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0" formatCode="General"/>
      <fill>
        <patternFill patternType="none">
          <fgColor indexed="64"/>
          <bgColor auto="1"/>
        </patternFill>
      </fill>
      <alignment horizontal="left" vertical="center" textRotation="0" wrapText="0" indent="0" justifyLastLine="0" shrinkToFit="0" readingOrder="0"/>
      <border diagonalUp="0" diagonalDown="0" outline="0">
        <left/>
        <right style="thin">
          <color indexed="64"/>
        </right>
        <top/>
        <bottom/>
      </border>
      <protection locked="1" hidden="0"/>
    </dxf>
    <dxf>
      <font>
        <b val="0"/>
        <i val="0"/>
        <strike val="0"/>
        <condense val="0"/>
        <extend val="0"/>
        <outline val="0"/>
        <shadow val="0"/>
        <u val="none"/>
        <vertAlign val="baseline"/>
        <sz val="11"/>
        <color auto="1"/>
        <name val="ＭＳ Ｐゴシック"/>
        <scheme val="none"/>
      </font>
      <numFmt numFmtId="47" formatCode="m&quot;月&quot;d&quot;日&quot;"/>
      <alignment horizontal="right" vertical="center" textRotation="0" wrapText="0" indent="0" justifyLastLine="0" shrinkToFit="0" readingOrder="0"/>
      <border diagonalUp="0" diagonalDown="0" outline="0">
        <left/>
        <right style="thin">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47" formatCode="m&quot;月&quot;d&quot;日&quot;"/>
      <fill>
        <patternFill patternType="solid">
          <fgColor indexed="64"/>
          <bgColor theme="8" tint="0.79998168889431442"/>
        </patternFill>
      </fill>
      <alignment horizontal="right" vertical="center" textRotation="0" wrapText="0" indent="0" justifyLastLine="0" shrinkToFit="0" readingOrder="0"/>
      <border diagonalUp="0" diagonalDown="0" outline="0">
        <left style="medium">
          <color indexed="64"/>
        </left>
        <right/>
        <top style="thin">
          <color auto="1"/>
        </top>
        <bottom style="thin">
          <color auto="1"/>
        </bottom>
      </border>
      <protection locked="0" hidden="0"/>
    </dxf>
    <dxf>
      <font>
        <b val="0"/>
        <i val="0"/>
        <strike val="0"/>
        <condense val="0"/>
        <extend val="0"/>
        <outline val="0"/>
        <shadow val="0"/>
        <u val="none"/>
        <vertAlign val="baseline"/>
        <sz val="11"/>
        <color auto="1"/>
        <name val="ＭＳ Ｐゴシック"/>
        <scheme val="none"/>
      </font>
      <numFmt numFmtId="47" formatCode="m&quot;月&quot;d&quot;日&quot;"/>
      <alignment horizontal="right" vertical="center" textRotation="0" wrapText="0" indent="0" justifyLastLine="0" shrinkToFit="0" readingOrder="0"/>
      <border diagonalUp="0" diagonalDown="0" outline="0">
        <left/>
        <right style="thin">
          <color indexed="64"/>
        </right>
        <top/>
        <bottom style="thin">
          <color indexed="64"/>
        </bottom>
      </border>
      <protection locked="0" hidden="0"/>
    </dxf>
    <dxf>
      <border diagonalUp="0" diagonalDown="0">
        <left style="medium">
          <color rgb="FF000000"/>
        </left>
        <right/>
        <top/>
        <bottom/>
      </border>
    </dxf>
    <dxf>
      <font>
        <strike val="0"/>
        <outline val="0"/>
        <shadow val="0"/>
        <vertAlign val="baseline"/>
        <sz val="8"/>
        <color auto="1"/>
        <name val="ＭＳ Ｐゴシック"/>
        <scheme val="none"/>
      </font>
      <protection locked="1" hidden="0"/>
    </dxf>
    <dxf>
      <border outline="0">
        <bottom style="thin">
          <color rgb="FF000000"/>
        </bottom>
      </border>
    </dxf>
    <dxf>
      <font>
        <strike val="0"/>
        <outline val="0"/>
        <shadow val="0"/>
        <vertAlign val="baseline"/>
        <sz val="8"/>
        <color auto="1"/>
        <name val="ＭＳ Ｐゴシック"/>
        <scheme val="none"/>
      </font>
      <protection locked="1" hidden="0"/>
    </dxf>
    <dxf>
      <font>
        <b val="0"/>
        <i val="0"/>
        <strike val="0"/>
        <condense val="0"/>
        <extend val="0"/>
        <outline val="0"/>
        <shadow val="0"/>
        <u val="none"/>
        <vertAlign val="baseline"/>
        <sz val="8"/>
        <color auto="1"/>
        <name val="ＭＳ Ｐゴシック"/>
        <scheme val="none"/>
      </font>
      <alignment horizontal="general" vertical="center" textRotation="0" wrapText="0" indent="0" justifyLastLine="0" shrinkToFit="0" readingOrder="0"/>
      <border diagonalUp="0" diagonalDown="0" outline="0">
        <left style="medium">
          <color indexed="64"/>
        </left>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general" vertical="center" textRotation="0" wrapText="0" indent="0" justifyLastLine="0" shrinkToFit="0" readingOrder="0"/>
      <border diagonalUp="0" diagonalDown="0" outline="0">
        <left style="medium">
          <color indexed="64"/>
        </left>
        <right/>
        <top/>
        <bottom style="thin">
          <color indexed="64"/>
        </bottom>
      </border>
    </dxf>
    <dxf>
      <font>
        <b val="0"/>
        <i val="0"/>
        <strike val="0"/>
        <condense val="0"/>
        <extend val="0"/>
        <outline val="0"/>
        <shadow val="0"/>
        <u val="none"/>
        <vertAlign val="baseline"/>
        <sz val="8"/>
        <color auto="1"/>
        <name val="ＭＳ Ｐゴシック"/>
        <scheme val="none"/>
      </font>
      <fill>
        <patternFill patternType="solid">
          <fgColor indexed="64"/>
          <bgColor theme="8" tint="0.79998168889431442"/>
        </patternFill>
      </fill>
      <alignment horizontal="general" vertical="center" textRotation="0" wrapText="1" indent="0" justifyLastLine="0" shrinkToFit="0" readingOrder="0"/>
      <border diagonalUp="0" diagonalDown="0" outline="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general" vertical="center" textRotation="0" wrapText="1" indent="0" justifyLastLine="0" shrinkToFit="0" readingOrder="0"/>
      <border diagonalUp="0" diagonalDown="0" outline="0">
        <left/>
        <right style="medium">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alignment horizontal="left" vertical="center" textRotation="0" wrapText="0" indent="0" justifyLastLine="0" shrinkToFit="0" readingOrder="0"/>
      <border diagonalUp="0" diagonalDown="0" outline="0">
        <left style="thin">
          <color auto="1"/>
        </left>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left" vertical="center" textRotation="0" wrapText="0" indent="0" justifyLastLine="0" shrinkToFit="0" readingOrder="0"/>
      <border diagonalUp="0" diagonalDown="0" outline="0">
        <left/>
        <right style="thin">
          <color indexed="64"/>
        </right>
        <top/>
        <bottom style="thin">
          <color indexed="64"/>
        </bottom>
      </border>
    </dxf>
    <dxf>
      <font>
        <b val="0"/>
        <i val="0"/>
        <strike val="0"/>
        <condense val="0"/>
        <extend val="0"/>
        <outline val="0"/>
        <shadow val="0"/>
        <u val="none"/>
        <vertAlign val="baseline"/>
        <sz val="8"/>
        <color auto="1"/>
        <name val="ＭＳ Ｐゴシック"/>
        <scheme val="none"/>
      </font>
      <numFmt numFmtId="6" formatCode="#,##0;[Red]\-#,##0"/>
      <alignment horizontal="right"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right" vertical="center" textRotation="0" wrapText="0" indent="0" justifyLastLine="0" shrinkToFit="0" readingOrder="0"/>
      <border diagonalUp="0" diagonalDown="0" outline="0">
        <left style="thin">
          <color indexed="64"/>
        </left>
        <right/>
        <top/>
        <bottom style="thin">
          <color indexed="64"/>
        </bottom>
      </border>
    </dxf>
    <dxf>
      <font>
        <b val="0"/>
        <i val="0"/>
        <strike val="0"/>
        <condense val="0"/>
        <extend val="0"/>
        <outline val="0"/>
        <shadow val="0"/>
        <u val="none"/>
        <vertAlign val="baseline"/>
        <sz val="8"/>
        <color auto="1"/>
        <name val="ＭＳ Ｐゴシック"/>
        <scheme val="none"/>
      </font>
      <numFmt numFmtId="179" formatCode="h&quot;時間&quot;mm&quot;分&quot;;@"/>
      <alignment horizontal="left" vertical="center" textRotation="0" wrapText="1" indent="0" justifyLastLine="0" shrinkToFit="0" readingOrder="0"/>
      <border diagonalUp="0" diagonalDown="0">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179" formatCode="h&quot;時間&quot;mm&quot;分&quot;;@"/>
      <alignment horizontal="left" vertical="center" textRotation="0" wrapText="1" indent="0" justifyLastLine="0" shrinkToFit="0" readingOrder="0"/>
      <border diagonalUp="0" diagonalDown="0" outline="0">
        <left/>
        <right style="thin">
          <color indexed="64"/>
        </right>
        <top/>
        <bottom style="thin">
          <color indexed="64"/>
        </bottom>
      </border>
    </dxf>
    <dxf>
      <font>
        <b val="0"/>
        <i val="0"/>
        <strike val="0"/>
        <condense val="0"/>
        <extend val="0"/>
        <outline val="0"/>
        <shadow val="0"/>
        <u val="none"/>
        <vertAlign val="baseline"/>
        <sz val="8"/>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25" formatCode="h:mm"/>
      <alignment horizontal="left" vertical="center" textRotation="0" wrapText="0" indent="0" justifyLastLine="0" shrinkToFit="0" readingOrder="0"/>
      <border diagonalUp="0" diagonalDown="0">
        <left style="thin">
          <color auto="1"/>
        </left>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25" formatCode="h:mm"/>
      <alignment horizontal="left" vertical="center" textRotation="0" wrapText="0" indent="0" justifyLastLine="0" shrinkToFit="0" readingOrder="0"/>
      <border diagonalUp="0" diagonalDown="0" outline="0">
        <left/>
        <right/>
        <top/>
        <bottom style="thin">
          <color indexed="64"/>
        </bottom>
      </border>
    </dxf>
    <dxf>
      <font>
        <b val="0"/>
        <i val="0"/>
        <strike val="0"/>
        <condense val="0"/>
        <extend val="0"/>
        <outline val="0"/>
        <shadow val="0"/>
        <u val="none"/>
        <vertAlign val="baseline"/>
        <sz val="8"/>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style="thin">
          <color indexed="64"/>
        </left>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25" formatCode="h:mm"/>
      <fill>
        <patternFill patternType="solid">
          <fgColor indexed="64"/>
          <bgColor theme="8" tint="0.79998168889431442"/>
        </patternFill>
      </fill>
      <alignment horizontal="center" vertical="center" textRotation="0" wrapText="0" indent="0" justifyLastLine="0" shrinkToFit="0" readingOrder="0"/>
      <border diagonalUp="0" diagonalDown="0" outline="0">
        <left/>
        <right/>
        <top style="thin">
          <color indexed="64"/>
        </top>
        <bottom style="thin">
          <color indexed="64"/>
        </bottom>
      </border>
      <protection locked="0" hidden="0"/>
    </dxf>
    <dxf>
      <font>
        <b val="0"/>
        <i val="0"/>
        <strike val="0"/>
        <condense val="0"/>
        <extend val="0"/>
        <outline val="0"/>
        <shadow val="0"/>
        <u val="none"/>
        <vertAlign val="baseline"/>
        <sz val="11"/>
        <color auto="1"/>
        <name val="ＭＳ Ｐゴシック"/>
        <scheme val="none"/>
      </font>
      <numFmt numFmtId="25" formatCode="h:mm"/>
      <alignment horizontal="center" vertical="center" textRotation="0" wrapText="0" indent="0" justifyLastLine="0" shrinkToFit="0" readingOrder="0"/>
      <border diagonalUp="0" diagonalDown="0" outline="0">
        <left/>
        <right style="thin">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25" formatCode="h:mm"/>
      <fill>
        <patternFill patternType="solid">
          <fgColor indexed="64"/>
          <bgColor theme="8" tint="0.79998168889431442"/>
        </patternFill>
      </fill>
      <alignment horizontal="center" vertical="center" textRotation="0" wrapText="0" indent="0" justifyLastLine="0" shrinkToFit="0" readingOrder="0"/>
      <border diagonalUp="0" diagonalDown="0" outline="0">
        <left style="thin">
          <color auto="1"/>
        </left>
        <right/>
        <top style="thin">
          <color auto="1"/>
        </top>
        <bottom style="thin">
          <color auto="1"/>
        </bottom>
      </border>
      <protection locked="0" hidden="0"/>
    </dxf>
    <dxf>
      <font>
        <b val="0"/>
        <i val="0"/>
        <strike val="0"/>
        <condense val="0"/>
        <extend val="0"/>
        <outline val="0"/>
        <shadow val="0"/>
        <u val="none"/>
        <vertAlign val="baseline"/>
        <sz val="11"/>
        <color auto="1"/>
        <name val="ＭＳ Ｐゴシック"/>
        <scheme val="none"/>
      </font>
      <numFmt numFmtId="25" formatCode="h:mm"/>
      <alignment horizontal="center" vertical="center" textRotation="0" wrapText="0" indent="0" justifyLastLine="0" shrinkToFit="0" readingOrder="0"/>
      <border diagonalUp="0" diagonalDown="0" outline="0">
        <left/>
        <right style="thin">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alignment horizontal="center" vertical="center" textRotation="0" wrapText="0" indent="0" justifyLastLine="0" shrinkToFit="0" readingOrder="0"/>
      <border diagonalUp="0" diagonalDown="0" outline="0">
        <left/>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center" vertical="center" textRotation="0" wrapText="0" indent="0" justifyLastLine="0" shrinkToFit="0" readingOrder="0"/>
      <border diagonalUp="0" diagonalDown="0" outline="0">
        <left/>
        <right/>
        <top/>
        <bottom style="thin">
          <color indexed="64"/>
        </bottom>
      </border>
    </dxf>
    <dxf>
      <font>
        <b val="0"/>
        <i val="0"/>
        <strike val="0"/>
        <condense val="0"/>
        <extend val="0"/>
        <outline val="0"/>
        <shadow val="0"/>
        <u val="none"/>
        <vertAlign val="baseline"/>
        <sz val="8"/>
        <color auto="1"/>
        <name val="ＭＳ Ｐゴシック"/>
        <scheme val="none"/>
      </font>
      <numFmt numFmtId="25" formatCode="h:mm"/>
      <fill>
        <patternFill patternType="solid">
          <fgColor indexed="64"/>
          <bgColor theme="8" tint="0.79998168889431442"/>
        </patternFill>
      </fill>
      <alignment horizontal="center" vertical="center" textRotation="0" wrapText="0" indent="0" justifyLastLine="0" shrinkToFit="0" readingOrder="0"/>
      <border diagonalUp="0" diagonalDown="0" outline="0">
        <left style="thin">
          <color indexed="64"/>
        </left>
        <right style="thin">
          <color auto="1"/>
        </right>
        <top style="thin">
          <color auto="1"/>
        </top>
        <bottom style="thin">
          <color auto="1"/>
        </bottom>
      </border>
      <protection locked="0" hidden="0"/>
    </dxf>
    <dxf>
      <font>
        <b val="0"/>
        <i val="0"/>
        <strike val="0"/>
        <condense val="0"/>
        <extend val="0"/>
        <outline val="0"/>
        <shadow val="0"/>
        <u val="none"/>
        <vertAlign val="baseline"/>
        <sz val="11"/>
        <color auto="1"/>
        <name val="ＭＳ Ｐゴシック"/>
        <scheme val="none"/>
      </font>
      <numFmt numFmtId="25" formatCode="h:mm"/>
      <alignment horizontal="center" vertical="center" textRotation="0" wrapText="0" indent="0" justifyLastLine="0" shrinkToFit="0" readingOrder="0"/>
      <border diagonalUp="0" diagonalDown="0" outline="0">
        <left style="thin">
          <color indexed="64"/>
        </left>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0" formatCode="General"/>
      <fill>
        <patternFill patternType="none">
          <fgColor indexed="64"/>
          <bgColor auto="1"/>
        </patternFill>
      </fill>
      <alignment horizontal="left" vertical="center" textRotation="0" wrapText="0" indent="0" justifyLastLine="0" shrinkToFit="0" readingOrder="0"/>
      <border diagonalUp="0" diagonalDown="0" outline="0">
        <left/>
        <right style="thin">
          <color indexed="64"/>
        </right>
        <top/>
        <bottom/>
      </border>
      <protection locked="1" hidden="0"/>
    </dxf>
    <dxf>
      <font>
        <b val="0"/>
        <i val="0"/>
        <strike val="0"/>
        <condense val="0"/>
        <extend val="0"/>
        <outline val="0"/>
        <shadow val="0"/>
        <u val="none"/>
        <vertAlign val="baseline"/>
        <sz val="11"/>
        <color auto="1"/>
        <name val="ＭＳ Ｐゴシック"/>
        <scheme val="none"/>
      </font>
      <numFmt numFmtId="47" formatCode="m&quot;月&quot;d&quot;日&quot;"/>
      <alignment horizontal="right" vertical="center" textRotation="0" wrapText="0" indent="0" justifyLastLine="0" shrinkToFit="0" readingOrder="0"/>
      <border diagonalUp="0" diagonalDown="0" outline="0">
        <left/>
        <right style="thin">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47" formatCode="m&quot;月&quot;d&quot;日&quot;"/>
      <fill>
        <patternFill patternType="solid">
          <fgColor indexed="64"/>
          <bgColor theme="8" tint="0.79998168889431442"/>
        </patternFill>
      </fill>
      <alignment horizontal="right" vertical="center" textRotation="0" wrapText="0" indent="0" justifyLastLine="0" shrinkToFit="0" readingOrder="0"/>
      <border diagonalUp="0" diagonalDown="0" outline="0">
        <left style="medium">
          <color indexed="64"/>
        </left>
        <right/>
        <top style="thin">
          <color auto="1"/>
        </top>
        <bottom style="thin">
          <color auto="1"/>
        </bottom>
      </border>
      <protection locked="0" hidden="0"/>
    </dxf>
    <dxf>
      <font>
        <b val="0"/>
        <i val="0"/>
        <strike val="0"/>
        <condense val="0"/>
        <extend val="0"/>
        <outline val="0"/>
        <shadow val="0"/>
        <u val="none"/>
        <vertAlign val="baseline"/>
        <sz val="11"/>
        <color auto="1"/>
        <name val="ＭＳ Ｐゴシック"/>
        <scheme val="none"/>
      </font>
      <numFmt numFmtId="47" formatCode="m&quot;月&quot;d&quot;日&quot;"/>
      <alignment horizontal="right" vertical="center" textRotation="0" wrapText="0" indent="0" justifyLastLine="0" shrinkToFit="0" readingOrder="0"/>
      <border diagonalUp="0" diagonalDown="0" outline="0">
        <left/>
        <right style="thin">
          <color indexed="64"/>
        </right>
        <top/>
        <bottom style="thin">
          <color indexed="64"/>
        </bottom>
      </border>
      <protection locked="0" hidden="0"/>
    </dxf>
    <dxf>
      <border diagonalUp="0" diagonalDown="0">
        <left style="medium">
          <color rgb="FF000000"/>
        </left>
        <right/>
        <top/>
        <bottom/>
      </border>
    </dxf>
    <dxf>
      <font>
        <strike val="0"/>
        <outline val="0"/>
        <shadow val="0"/>
        <vertAlign val="baseline"/>
        <sz val="8"/>
        <color auto="1"/>
        <name val="ＭＳ Ｐゴシック"/>
        <scheme val="none"/>
      </font>
      <protection locked="1" hidden="0"/>
    </dxf>
    <dxf>
      <border outline="0">
        <bottom style="thin">
          <color rgb="FF000000"/>
        </bottom>
      </border>
    </dxf>
    <dxf>
      <font>
        <strike val="0"/>
        <outline val="0"/>
        <shadow val="0"/>
        <vertAlign val="baseline"/>
        <sz val="8"/>
        <color auto="1"/>
        <name val="ＭＳ Ｐゴシック"/>
        <scheme val="none"/>
      </font>
      <protection locked="1" hidden="0"/>
    </dxf>
    <dxf>
      <font>
        <b val="0"/>
        <i val="0"/>
        <strike val="0"/>
        <condense val="0"/>
        <extend val="0"/>
        <outline val="0"/>
        <shadow val="0"/>
        <u val="none"/>
        <vertAlign val="baseline"/>
        <sz val="8"/>
        <color auto="1"/>
        <name val="ＭＳ Ｐゴシック"/>
        <scheme val="none"/>
      </font>
      <alignment horizontal="general" vertical="center" textRotation="0" wrapText="0" indent="0" justifyLastLine="0" shrinkToFit="0" readingOrder="0"/>
      <border diagonalUp="0" diagonalDown="0" outline="0">
        <left style="medium">
          <color indexed="64"/>
        </left>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general" vertical="center" textRotation="0" wrapText="0" indent="0" justifyLastLine="0" shrinkToFit="0" readingOrder="0"/>
      <border diagonalUp="0" diagonalDown="0" outline="0">
        <left style="medium">
          <color indexed="64"/>
        </left>
        <right/>
        <top/>
        <bottom style="thin">
          <color indexed="64"/>
        </bottom>
      </border>
    </dxf>
    <dxf>
      <font>
        <b val="0"/>
        <i val="0"/>
        <strike val="0"/>
        <condense val="0"/>
        <extend val="0"/>
        <outline val="0"/>
        <shadow val="0"/>
        <u val="none"/>
        <vertAlign val="baseline"/>
        <sz val="8"/>
        <color auto="1"/>
        <name val="ＭＳ Ｐゴシック"/>
        <scheme val="none"/>
      </font>
      <fill>
        <patternFill patternType="solid">
          <fgColor indexed="64"/>
          <bgColor theme="8" tint="0.79998168889431442"/>
        </patternFill>
      </fill>
      <alignment horizontal="general" vertical="center" textRotation="0" wrapText="1" indent="0" justifyLastLine="0" shrinkToFit="0" readingOrder="0"/>
      <border diagonalUp="0" diagonalDown="0" outline="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general" vertical="center" textRotation="0" wrapText="1" indent="0" justifyLastLine="0" shrinkToFit="0" readingOrder="0"/>
      <border diagonalUp="0" diagonalDown="0" outline="0">
        <left/>
        <right style="medium">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alignment horizontal="left" vertical="center" textRotation="0" wrapText="0" indent="0" justifyLastLine="0" shrinkToFit="0" readingOrder="0"/>
      <border diagonalUp="0" diagonalDown="0" outline="0">
        <left style="thin">
          <color auto="1"/>
        </left>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left" vertical="center" textRotation="0" wrapText="0" indent="0" justifyLastLine="0" shrinkToFit="0" readingOrder="0"/>
      <border diagonalUp="0" diagonalDown="0" outline="0">
        <left/>
        <right style="thin">
          <color indexed="64"/>
        </right>
        <top/>
        <bottom style="thin">
          <color indexed="64"/>
        </bottom>
      </border>
    </dxf>
    <dxf>
      <font>
        <b val="0"/>
        <i val="0"/>
        <strike val="0"/>
        <condense val="0"/>
        <extend val="0"/>
        <outline val="0"/>
        <shadow val="0"/>
        <u val="none"/>
        <vertAlign val="baseline"/>
        <sz val="8"/>
        <color auto="1"/>
        <name val="ＭＳ Ｐゴシック"/>
        <scheme val="none"/>
      </font>
      <numFmt numFmtId="6" formatCode="#,##0;[Red]\-#,##0"/>
      <alignment horizontal="right"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right" vertical="center" textRotation="0" wrapText="0" indent="0" justifyLastLine="0" shrinkToFit="0" readingOrder="0"/>
      <border diagonalUp="0" diagonalDown="0" outline="0">
        <left style="thin">
          <color indexed="64"/>
        </left>
        <right/>
        <top/>
        <bottom style="thin">
          <color indexed="64"/>
        </bottom>
      </border>
    </dxf>
    <dxf>
      <font>
        <b val="0"/>
        <i val="0"/>
        <strike val="0"/>
        <condense val="0"/>
        <extend val="0"/>
        <outline val="0"/>
        <shadow val="0"/>
        <u val="none"/>
        <vertAlign val="baseline"/>
        <sz val="8"/>
        <color auto="1"/>
        <name val="ＭＳ Ｐゴシック"/>
        <scheme val="none"/>
      </font>
      <numFmt numFmtId="179" formatCode="h&quot;時間&quot;mm&quot;分&quot;;@"/>
      <alignment horizontal="left" vertical="center" textRotation="0" wrapText="1" indent="0" justifyLastLine="0" shrinkToFit="0" readingOrder="0"/>
      <border diagonalUp="0" diagonalDown="0">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179" formatCode="h&quot;時間&quot;mm&quot;分&quot;;@"/>
      <alignment horizontal="left" vertical="center" textRotation="0" wrapText="1" indent="0" justifyLastLine="0" shrinkToFit="0" readingOrder="0"/>
      <border diagonalUp="0" diagonalDown="0" outline="0">
        <left/>
        <right style="thin">
          <color indexed="64"/>
        </right>
        <top/>
        <bottom style="thin">
          <color indexed="64"/>
        </bottom>
      </border>
    </dxf>
    <dxf>
      <font>
        <b val="0"/>
        <i val="0"/>
        <strike val="0"/>
        <condense val="0"/>
        <extend val="0"/>
        <outline val="0"/>
        <shadow val="0"/>
        <u val="none"/>
        <vertAlign val="baseline"/>
        <sz val="8"/>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25" formatCode="h:mm"/>
      <alignment horizontal="left" vertical="center" textRotation="0" wrapText="0" indent="0" justifyLastLine="0" shrinkToFit="0" readingOrder="0"/>
      <border diagonalUp="0" diagonalDown="0">
        <left style="thin">
          <color auto="1"/>
        </left>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25" formatCode="h:mm"/>
      <alignment horizontal="left" vertical="center" textRotation="0" wrapText="0" indent="0" justifyLastLine="0" shrinkToFit="0" readingOrder="0"/>
      <border diagonalUp="0" diagonalDown="0" outline="0">
        <left/>
        <right/>
        <top/>
        <bottom style="thin">
          <color indexed="64"/>
        </bottom>
      </border>
    </dxf>
    <dxf>
      <font>
        <b val="0"/>
        <i val="0"/>
        <strike val="0"/>
        <condense val="0"/>
        <extend val="0"/>
        <outline val="0"/>
        <shadow val="0"/>
        <u val="none"/>
        <vertAlign val="baseline"/>
        <sz val="8"/>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style="thin">
          <color indexed="64"/>
        </left>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25" formatCode="h:mm"/>
      <fill>
        <patternFill patternType="solid">
          <fgColor indexed="64"/>
          <bgColor theme="8" tint="0.79998168889431442"/>
        </patternFill>
      </fill>
      <alignment horizontal="center" vertical="center" textRotation="0" wrapText="0" indent="0" justifyLastLine="0" shrinkToFit="0" readingOrder="0"/>
      <border diagonalUp="0" diagonalDown="0" outline="0">
        <left/>
        <right/>
        <top style="thin">
          <color indexed="64"/>
        </top>
        <bottom style="thin">
          <color indexed="64"/>
        </bottom>
      </border>
      <protection locked="0" hidden="0"/>
    </dxf>
    <dxf>
      <font>
        <b val="0"/>
        <i val="0"/>
        <strike val="0"/>
        <condense val="0"/>
        <extend val="0"/>
        <outline val="0"/>
        <shadow val="0"/>
        <u val="none"/>
        <vertAlign val="baseline"/>
        <sz val="11"/>
        <color auto="1"/>
        <name val="ＭＳ Ｐゴシック"/>
        <scheme val="none"/>
      </font>
      <numFmt numFmtId="25" formatCode="h:mm"/>
      <alignment horizontal="center" vertical="center" textRotation="0" wrapText="0" indent="0" justifyLastLine="0" shrinkToFit="0" readingOrder="0"/>
      <border diagonalUp="0" diagonalDown="0" outline="0">
        <left/>
        <right style="thin">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25" formatCode="h:mm"/>
      <fill>
        <patternFill patternType="solid">
          <fgColor indexed="64"/>
          <bgColor theme="8" tint="0.79998168889431442"/>
        </patternFill>
      </fill>
      <alignment horizontal="center" vertical="center" textRotation="0" wrapText="0" indent="0" justifyLastLine="0" shrinkToFit="0" readingOrder="0"/>
      <border diagonalUp="0" diagonalDown="0" outline="0">
        <left style="thin">
          <color auto="1"/>
        </left>
        <right/>
        <top style="thin">
          <color auto="1"/>
        </top>
        <bottom style="thin">
          <color auto="1"/>
        </bottom>
      </border>
      <protection locked="0" hidden="0"/>
    </dxf>
    <dxf>
      <font>
        <b val="0"/>
        <i val="0"/>
        <strike val="0"/>
        <condense val="0"/>
        <extend val="0"/>
        <outline val="0"/>
        <shadow val="0"/>
        <u val="none"/>
        <vertAlign val="baseline"/>
        <sz val="11"/>
        <color auto="1"/>
        <name val="ＭＳ Ｐゴシック"/>
        <scheme val="none"/>
      </font>
      <numFmt numFmtId="25" formatCode="h:mm"/>
      <alignment horizontal="center" vertical="center" textRotation="0" wrapText="0" indent="0" justifyLastLine="0" shrinkToFit="0" readingOrder="0"/>
      <border diagonalUp="0" diagonalDown="0" outline="0">
        <left/>
        <right style="thin">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alignment horizontal="center" vertical="center" textRotation="0" wrapText="0" indent="0" justifyLastLine="0" shrinkToFit="0" readingOrder="0"/>
      <border diagonalUp="0" diagonalDown="0" outline="0">
        <left/>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center" vertical="center" textRotation="0" wrapText="0" indent="0" justifyLastLine="0" shrinkToFit="0" readingOrder="0"/>
      <border diagonalUp="0" diagonalDown="0" outline="0">
        <left/>
        <right/>
        <top/>
        <bottom style="thin">
          <color indexed="64"/>
        </bottom>
      </border>
    </dxf>
    <dxf>
      <font>
        <b val="0"/>
        <i val="0"/>
        <strike val="0"/>
        <condense val="0"/>
        <extend val="0"/>
        <outline val="0"/>
        <shadow val="0"/>
        <u val="none"/>
        <vertAlign val="baseline"/>
        <sz val="8"/>
        <color auto="1"/>
        <name val="ＭＳ Ｐゴシック"/>
        <scheme val="none"/>
      </font>
      <numFmt numFmtId="25" formatCode="h:mm"/>
      <fill>
        <patternFill patternType="solid">
          <fgColor indexed="64"/>
          <bgColor theme="8" tint="0.79998168889431442"/>
        </patternFill>
      </fill>
      <alignment horizontal="center" vertical="center" textRotation="0" wrapText="0" indent="0" justifyLastLine="0" shrinkToFit="0" readingOrder="0"/>
      <border diagonalUp="0" diagonalDown="0" outline="0">
        <left style="thin">
          <color indexed="64"/>
        </left>
        <right style="thin">
          <color auto="1"/>
        </right>
        <top style="thin">
          <color auto="1"/>
        </top>
        <bottom style="thin">
          <color auto="1"/>
        </bottom>
      </border>
      <protection locked="0" hidden="0"/>
    </dxf>
    <dxf>
      <font>
        <b val="0"/>
        <i val="0"/>
        <strike val="0"/>
        <condense val="0"/>
        <extend val="0"/>
        <outline val="0"/>
        <shadow val="0"/>
        <u val="none"/>
        <vertAlign val="baseline"/>
        <sz val="11"/>
        <color auto="1"/>
        <name val="ＭＳ Ｐゴシック"/>
        <scheme val="none"/>
      </font>
      <numFmt numFmtId="25" formatCode="h:mm"/>
      <alignment horizontal="center" vertical="center" textRotation="0" wrapText="0" indent="0" justifyLastLine="0" shrinkToFit="0" readingOrder="0"/>
      <border diagonalUp="0" diagonalDown="0" outline="0">
        <left style="thin">
          <color indexed="64"/>
        </left>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0" formatCode="General"/>
      <fill>
        <patternFill patternType="none">
          <fgColor indexed="64"/>
          <bgColor auto="1"/>
        </patternFill>
      </fill>
      <alignment horizontal="left" vertical="center" textRotation="0" wrapText="0" indent="0" justifyLastLine="0" shrinkToFit="0" readingOrder="0"/>
      <border diagonalUp="0" diagonalDown="0" outline="0">
        <left/>
        <right style="thin">
          <color indexed="64"/>
        </right>
        <top/>
        <bottom/>
      </border>
      <protection locked="1" hidden="0"/>
    </dxf>
    <dxf>
      <font>
        <b val="0"/>
        <i val="0"/>
        <strike val="0"/>
        <condense val="0"/>
        <extend val="0"/>
        <outline val="0"/>
        <shadow val="0"/>
        <u val="none"/>
        <vertAlign val="baseline"/>
        <sz val="11"/>
        <color auto="1"/>
        <name val="ＭＳ Ｐゴシック"/>
        <scheme val="none"/>
      </font>
      <numFmt numFmtId="47" formatCode="m&quot;月&quot;d&quot;日&quot;"/>
      <alignment horizontal="right" vertical="center" textRotation="0" wrapText="0" indent="0" justifyLastLine="0" shrinkToFit="0" readingOrder="0"/>
      <border diagonalUp="0" diagonalDown="0" outline="0">
        <left/>
        <right style="thin">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47" formatCode="m&quot;月&quot;d&quot;日&quot;"/>
      <fill>
        <patternFill patternType="solid">
          <fgColor indexed="64"/>
          <bgColor theme="8" tint="0.79998168889431442"/>
        </patternFill>
      </fill>
      <alignment horizontal="right" vertical="center" textRotation="0" wrapText="0" indent="0" justifyLastLine="0" shrinkToFit="0" readingOrder="0"/>
      <border diagonalUp="0" diagonalDown="0" outline="0">
        <left style="medium">
          <color indexed="64"/>
        </left>
        <right/>
        <top style="thin">
          <color auto="1"/>
        </top>
        <bottom style="thin">
          <color auto="1"/>
        </bottom>
      </border>
      <protection locked="0" hidden="0"/>
    </dxf>
    <dxf>
      <font>
        <b val="0"/>
        <i val="0"/>
        <strike val="0"/>
        <condense val="0"/>
        <extend val="0"/>
        <outline val="0"/>
        <shadow val="0"/>
        <u val="none"/>
        <vertAlign val="baseline"/>
        <sz val="11"/>
        <color auto="1"/>
        <name val="ＭＳ Ｐゴシック"/>
        <scheme val="none"/>
      </font>
      <numFmt numFmtId="47" formatCode="m&quot;月&quot;d&quot;日&quot;"/>
      <alignment horizontal="right" vertical="center" textRotation="0" wrapText="0" indent="0" justifyLastLine="0" shrinkToFit="0" readingOrder="0"/>
      <border diagonalUp="0" diagonalDown="0" outline="0">
        <left/>
        <right style="thin">
          <color indexed="64"/>
        </right>
        <top/>
        <bottom style="thin">
          <color indexed="64"/>
        </bottom>
      </border>
      <protection locked="0" hidden="0"/>
    </dxf>
    <dxf>
      <border diagonalUp="0" diagonalDown="0">
        <left style="medium">
          <color rgb="FF000000"/>
        </left>
        <right/>
        <top/>
        <bottom/>
      </border>
    </dxf>
    <dxf>
      <font>
        <strike val="0"/>
        <outline val="0"/>
        <shadow val="0"/>
        <vertAlign val="baseline"/>
        <sz val="8"/>
        <color auto="1"/>
        <name val="ＭＳ Ｐゴシック"/>
        <scheme val="none"/>
      </font>
      <protection locked="1" hidden="0"/>
    </dxf>
    <dxf>
      <border outline="0">
        <bottom style="thin">
          <color rgb="FF000000"/>
        </bottom>
      </border>
    </dxf>
    <dxf>
      <font>
        <strike val="0"/>
        <outline val="0"/>
        <shadow val="0"/>
        <vertAlign val="baseline"/>
        <sz val="8"/>
        <color auto="1"/>
        <name val="ＭＳ Ｐゴシック"/>
        <scheme val="none"/>
      </font>
      <protection locked="1" hidden="0"/>
    </dxf>
    <dxf>
      <font>
        <b val="0"/>
        <i val="0"/>
        <strike val="0"/>
        <condense val="0"/>
        <extend val="0"/>
        <outline val="0"/>
        <shadow val="0"/>
        <u val="none"/>
        <vertAlign val="baseline"/>
        <sz val="8"/>
        <color auto="1"/>
        <name val="ＭＳ Ｐゴシック"/>
        <scheme val="none"/>
      </font>
      <alignment horizontal="general" vertical="center" textRotation="0" wrapText="0" indent="0" justifyLastLine="0" shrinkToFit="0" readingOrder="0"/>
      <border diagonalUp="0" diagonalDown="0" outline="0">
        <left style="medium">
          <color indexed="64"/>
        </left>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general" vertical="center" textRotation="0" wrapText="0" indent="0" justifyLastLine="0" shrinkToFit="0" readingOrder="0"/>
      <border diagonalUp="0" diagonalDown="0" outline="0">
        <left style="medium">
          <color indexed="64"/>
        </left>
        <right/>
        <top/>
        <bottom style="thin">
          <color indexed="64"/>
        </bottom>
      </border>
    </dxf>
    <dxf>
      <font>
        <b val="0"/>
        <i val="0"/>
        <strike val="0"/>
        <condense val="0"/>
        <extend val="0"/>
        <outline val="0"/>
        <shadow val="0"/>
        <u val="none"/>
        <vertAlign val="baseline"/>
        <sz val="8"/>
        <color auto="1"/>
        <name val="ＭＳ Ｐゴシック"/>
        <scheme val="none"/>
      </font>
      <fill>
        <patternFill patternType="solid">
          <fgColor indexed="64"/>
          <bgColor theme="8" tint="0.79998168889431442"/>
        </patternFill>
      </fill>
      <alignment horizontal="general" vertical="center" textRotation="0" wrapText="1" indent="0" justifyLastLine="0" shrinkToFit="0" readingOrder="0"/>
      <border diagonalUp="0" diagonalDown="0" outline="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general" vertical="center" textRotation="0" wrapText="1" indent="0" justifyLastLine="0" shrinkToFit="0" readingOrder="0"/>
      <border diagonalUp="0" diagonalDown="0" outline="0">
        <left/>
        <right style="medium">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alignment horizontal="left" vertical="center" textRotation="0" wrapText="0" indent="0" justifyLastLine="0" shrinkToFit="0" readingOrder="0"/>
      <border diagonalUp="0" diagonalDown="0" outline="0">
        <left style="thin">
          <color auto="1"/>
        </left>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left" vertical="center" textRotation="0" wrapText="0" indent="0" justifyLastLine="0" shrinkToFit="0" readingOrder="0"/>
      <border diagonalUp="0" diagonalDown="0" outline="0">
        <left/>
        <right style="thin">
          <color indexed="64"/>
        </right>
        <top/>
        <bottom style="thin">
          <color indexed="64"/>
        </bottom>
      </border>
    </dxf>
    <dxf>
      <font>
        <b val="0"/>
        <i val="0"/>
        <strike val="0"/>
        <condense val="0"/>
        <extend val="0"/>
        <outline val="0"/>
        <shadow val="0"/>
        <u val="none"/>
        <vertAlign val="baseline"/>
        <sz val="8"/>
        <color auto="1"/>
        <name val="ＭＳ Ｐゴシック"/>
        <scheme val="none"/>
      </font>
      <numFmt numFmtId="6" formatCode="#,##0;[Red]\-#,##0"/>
      <alignment horizontal="right"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right" vertical="center" textRotation="0" wrapText="0" indent="0" justifyLastLine="0" shrinkToFit="0" readingOrder="0"/>
      <border diagonalUp="0" diagonalDown="0" outline="0">
        <left style="thin">
          <color indexed="64"/>
        </left>
        <right/>
        <top/>
        <bottom style="thin">
          <color indexed="64"/>
        </bottom>
      </border>
    </dxf>
    <dxf>
      <font>
        <b val="0"/>
        <i val="0"/>
        <strike val="0"/>
        <condense val="0"/>
        <extend val="0"/>
        <outline val="0"/>
        <shadow val="0"/>
        <u val="none"/>
        <vertAlign val="baseline"/>
        <sz val="8"/>
        <color auto="1"/>
        <name val="ＭＳ Ｐゴシック"/>
        <scheme val="none"/>
      </font>
      <numFmt numFmtId="179" formatCode="h&quot;時間&quot;mm&quot;分&quot;;@"/>
      <alignment horizontal="left" vertical="center" textRotation="0" wrapText="1" indent="0" justifyLastLine="0" shrinkToFit="0" readingOrder="0"/>
      <border diagonalUp="0" diagonalDown="0">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179" formatCode="h&quot;時間&quot;mm&quot;分&quot;;@"/>
      <alignment horizontal="left" vertical="center" textRotation="0" wrapText="1" indent="0" justifyLastLine="0" shrinkToFit="0" readingOrder="0"/>
      <border diagonalUp="0" diagonalDown="0" outline="0">
        <left/>
        <right style="thin">
          <color indexed="64"/>
        </right>
        <top/>
        <bottom style="thin">
          <color indexed="64"/>
        </bottom>
      </border>
    </dxf>
    <dxf>
      <font>
        <b val="0"/>
        <i val="0"/>
        <strike val="0"/>
        <condense val="0"/>
        <extend val="0"/>
        <outline val="0"/>
        <shadow val="0"/>
        <u val="none"/>
        <vertAlign val="baseline"/>
        <sz val="8"/>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25" formatCode="h:mm"/>
      <alignment horizontal="left" vertical="center" textRotation="0" wrapText="0" indent="0" justifyLastLine="0" shrinkToFit="0" readingOrder="0"/>
      <border diagonalUp="0" diagonalDown="0">
        <left style="thin">
          <color auto="1"/>
        </left>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25" formatCode="h:mm"/>
      <alignment horizontal="left" vertical="center" textRotation="0" wrapText="0" indent="0" justifyLastLine="0" shrinkToFit="0" readingOrder="0"/>
      <border diagonalUp="0" diagonalDown="0" outline="0">
        <left/>
        <right/>
        <top/>
        <bottom style="thin">
          <color indexed="64"/>
        </bottom>
      </border>
    </dxf>
    <dxf>
      <font>
        <b val="0"/>
        <i val="0"/>
        <strike val="0"/>
        <condense val="0"/>
        <extend val="0"/>
        <outline val="0"/>
        <shadow val="0"/>
        <u val="none"/>
        <vertAlign val="baseline"/>
        <sz val="8"/>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style="thin">
          <color indexed="64"/>
        </left>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25" formatCode="h:mm"/>
      <fill>
        <patternFill patternType="solid">
          <fgColor indexed="64"/>
          <bgColor theme="8" tint="0.79998168889431442"/>
        </patternFill>
      </fill>
      <alignment horizontal="center" vertical="center" textRotation="0" wrapText="0" indent="0" justifyLastLine="0" shrinkToFit="0" readingOrder="0"/>
      <border diagonalUp="0" diagonalDown="0" outline="0">
        <left/>
        <right/>
        <top style="thin">
          <color indexed="64"/>
        </top>
        <bottom style="thin">
          <color indexed="64"/>
        </bottom>
      </border>
      <protection locked="0" hidden="0"/>
    </dxf>
    <dxf>
      <font>
        <b val="0"/>
        <i val="0"/>
        <strike val="0"/>
        <condense val="0"/>
        <extend val="0"/>
        <outline val="0"/>
        <shadow val="0"/>
        <u val="none"/>
        <vertAlign val="baseline"/>
        <sz val="11"/>
        <color auto="1"/>
        <name val="ＭＳ Ｐゴシック"/>
        <scheme val="none"/>
      </font>
      <numFmt numFmtId="25" formatCode="h:mm"/>
      <alignment horizontal="center" vertical="center" textRotation="0" wrapText="0" indent="0" justifyLastLine="0" shrinkToFit="0" readingOrder="0"/>
      <border diagonalUp="0" diagonalDown="0" outline="0">
        <left/>
        <right style="thin">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25" formatCode="h:mm"/>
      <fill>
        <patternFill patternType="solid">
          <fgColor indexed="64"/>
          <bgColor theme="8" tint="0.79998168889431442"/>
        </patternFill>
      </fill>
      <alignment horizontal="center" vertical="center" textRotation="0" wrapText="0" indent="0" justifyLastLine="0" shrinkToFit="0" readingOrder="0"/>
      <border diagonalUp="0" diagonalDown="0" outline="0">
        <left style="thin">
          <color auto="1"/>
        </left>
        <right/>
        <top style="thin">
          <color auto="1"/>
        </top>
        <bottom style="thin">
          <color auto="1"/>
        </bottom>
      </border>
      <protection locked="0" hidden="0"/>
    </dxf>
    <dxf>
      <font>
        <b val="0"/>
        <i val="0"/>
        <strike val="0"/>
        <condense val="0"/>
        <extend val="0"/>
        <outline val="0"/>
        <shadow val="0"/>
        <u val="none"/>
        <vertAlign val="baseline"/>
        <sz val="11"/>
        <color auto="1"/>
        <name val="ＭＳ Ｐゴシック"/>
        <scheme val="none"/>
      </font>
      <numFmt numFmtId="25" formatCode="h:mm"/>
      <alignment horizontal="center" vertical="center" textRotation="0" wrapText="0" indent="0" justifyLastLine="0" shrinkToFit="0" readingOrder="0"/>
      <border diagonalUp="0" diagonalDown="0" outline="0">
        <left/>
        <right style="thin">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alignment horizontal="center" vertical="center" textRotation="0" wrapText="0" indent="0" justifyLastLine="0" shrinkToFit="0" readingOrder="0"/>
      <border diagonalUp="0" diagonalDown="0" outline="0">
        <left/>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center" vertical="center" textRotation="0" wrapText="0" indent="0" justifyLastLine="0" shrinkToFit="0" readingOrder="0"/>
      <border diagonalUp="0" diagonalDown="0" outline="0">
        <left/>
        <right/>
        <top/>
        <bottom style="thin">
          <color indexed="64"/>
        </bottom>
      </border>
    </dxf>
    <dxf>
      <font>
        <b val="0"/>
        <i val="0"/>
        <strike val="0"/>
        <condense val="0"/>
        <extend val="0"/>
        <outline val="0"/>
        <shadow val="0"/>
        <u val="none"/>
        <vertAlign val="baseline"/>
        <sz val="8"/>
        <color auto="1"/>
        <name val="ＭＳ Ｐゴシック"/>
        <scheme val="none"/>
      </font>
      <numFmt numFmtId="25" formatCode="h:mm"/>
      <fill>
        <patternFill patternType="solid">
          <fgColor indexed="64"/>
          <bgColor theme="8" tint="0.79998168889431442"/>
        </patternFill>
      </fill>
      <alignment horizontal="center" vertical="center" textRotation="0" wrapText="0" indent="0" justifyLastLine="0" shrinkToFit="0" readingOrder="0"/>
      <border diagonalUp="0" diagonalDown="0" outline="0">
        <left style="thin">
          <color indexed="64"/>
        </left>
        <right style="thin">
          <color auto="1"/>
        </right>
        <top style="thin">
          <color auto="1"/>
        </top>
        <bottom style="thin">
          <color auto="1"/>
        </bottom>
      </border>
      <protection locked="0" hidden="0"/>
    </dxf>
    <dxf>
      <font>
        <b val="0"/>
        <i val="0"/>
        <strike val="0"/>
        <condense val="0"/>
        <extend val="0"/>
        <outline val="0"/>
        <shadow val="0"/>
        <u val="none"/>
        <vertAlign val="baseline"/>
        <sz val="11"/>
        <color auto="1"/>
        <name val="ＭＳ Ｐゴシック"/>
        <scheme val="none"/>
      </font>
      <numFmt numFmtId="25" formatCode="h:mm"/>
      <alignment horizontal="center" vertical="center" textRotation="0" wrapText="0" indent="0" justifyLastLine="0" shrinkToFit="0" readingOrder="0"/>
      <border diagonalUp="0" diagonalDown="0" outline="0">
        <left style="thin">
          <color indexed="64"/>
        </left>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0" formatCode="General"/>
      <fill>
        <patternFill patternType="none">
          <fgColor indexed="64"/>
          <bgColor auto="1"/>
        </patternFill>
      </fill>
      <alignment horizontal="left" vertical="center" textRotation="0" wrapText="0" indent="0" justifyLastLine="0" shrinkToFit="0" readingOrder="0"/>
      <border diagonalUp="0" diagonalDown="0" outline="0">
        <left/>
        <right style="thin">
          <color indexed="64"/>
        </right>
        <top/>
        <bottom/>
      </border>
      <protection locked="1" hidden="0"/>
    </dxf>
    <dxf>
      <font>
        <b val="0"/>
        <i val="0"/>
        <strike val="0"/>
        <condense val="0"/>
        <extend val="0"/>
        <outline val="0"/>
        <shadow val="0"/>
        <u val="none"/>
        <vertAlign val="baseline"/>
        <sz val="11"/>
        <color auto="1"/>
        <name val="ＭＳ Ｐゴシック"/>
        <scheme val="none"/>
      </font>
      <numFmt numFmtId="47" formatCode="m&quot;月&quot;d&quot;日&quot;"/>
      <alignment horizontal="right" vertical="center" textRotation="0" wrapText="0" indent="0" justifyLastLine="0" shrinkToFit="0" readingOrder="0"/>
      <border diagonalUp="0" diagonalDown="0" outline="0">
        <left/>
        <right style="thin">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47" formatCode="m&quot;月&quot;d&quot;日&quot;"/>
      <fill>
        <patternFill patternType="solid">
          <fgColor indexed="64"/>
          <bgColor theme="8" tint="0.79998168889431442"/>
        </patternFill>
      </fill>
      <alignment horizontal="right" vertical="center" textRotation="0" wrapText="0" indent="0" justifyLastLine="0" shrinkToFit="0" readingOrder="0"/>
      <border diagonalUp="0" diagonalDown="0" outline="0">
        <left style="medium">
          <color indexed="64"/>
        </left>
        <right/>
        <top style="thin">
          <color auto="1"/>
        </top>
        <bottom style="thin">
          <color auto="1"/>
        </bottom>
      </border>
      <protection locked="0" hidden="0"/>
    </dxf>
    <dxf>
      <font>
        <b val="0"/>
        <i val="0"/>
        <strike val="0"/>
        <condense val="0"/>
        <extend val="0"/>
        <outline val="0"/>
        <shadow val="0"/>
        <u val="none"/>
        <vertAlign val="baseline"/>
        <sz val="11"/>
        <color auto="1"/>
        <name val="ＭＳ Ｐゴシック"/>
        <scheme val="none"/>
      </font>
      <numFmt numFmtId="47" formatCode="m&quot;月&quot;d&quot;日&quot;"/>
      <alignment horizontal="right" vertical="center" textRotation="0" wrapText="0" indent="0" justifyLastLine="0" shrinkToFit="0" readingOrder="0"/>
      <border diagonalUp="0" diagonalDown="0" outline="0">
        <left/>
        <right style="thin">
          <color indexed="64"/>
        </right>
        <top/>
        <bottom style="thin">
          <color indexed="64"/>
        </bottom>
      </border>
      <protection locked="0" hidden="0"/>
    </dxf>
    <dxf>
      <border diagonalUp="0" diagonalDown="0">
        <left style="medium">
          <color rgb="FF000000"/>
        </left>
        <right/>
        <top/>
        <bottom/>
      </border>
    </dxf>
    <dxf>
      <font>
        <strike val="0"/>
        <outline val="0"/>
        <shadow val="0"/>
        <vertAlign val="baseline"/>
        <sz val="8"/>
        <color auto="1"/>
        <name val="ＭＳ Ｐゴシック"/>
        <scheme val="none"/>
      </font>
      <protection locked="1" hidden="0"/>
    </dxf>
    <dxf>
      <border outline="0">
        <bottom style="thin">
          <color rgb="FF000000"/>
        </bottom>
      </border>
    </dxf>
    <dxf>
      <font>
        <strike val="0"/>
        <outline val="0"/>
        <shadow val="0"/>
        <vertAlign val="baseline"/>
        <sz val="8"/>
        <color auto="1"/>
        <name val="ＭＳ Ｐゴシック"/>
        <scheme val="none"/>
      </font>
      <protection locked="1" hidden="0"/>
    </dxf>
    <dxf>
      <font>
        <b val="0"/>
        <i val="0"/>
        <strike val="0"/>
        <condense val="0"/>
        <extend val="0"/>
        <outline val="0"/>
        <shadow val="0"/>
        <u val="none"/>
        <vertAlign val="baseline"/>
        <sz val="8"/>
        <color auto="1"/>
        <name val="ＭＳ Ｐゴシック"/>
        <scheme val="none"/>
      </font>
      <numFmt numFmtId="0" formatCode="General"/>
      <alignment horizontal="general" vertical="center" textRotation="0" wrapText="0" indent="0" justifyLastLine="0" shrinkToFit="0" readingOrder="0"/>
      <border diagonalUp="0" diagonalDown="0" outline="0">
        <left style="medium">
          <color indexed="64"/>
        </left>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general" vertical="center" textRotation="0" wrapText="0" indent="0" justifyLastLine="0" shrinkToFit="0" readingOrder="0"/>
      <border diagonalUp="0" diagonalDown="0" outline="0">
        <left style="medium">
          <color indexed="64"/>
        </left>
        <right/>
        <top/>
        <bottom style="thin">
          <color indexed="64"/>
        </bottom>
      </border>
    </dxf>
    <dxf>
      <font>
        <b val="0"/>
        <i val="0"/>
        <strike val="0"/>
        <condense val="0"/>
        <extend val="0"/>
        <outline val="0"/>
        <shadow val="0"/>
        <u val="none"/>
        <vertAlign val="baseline"/>
        <sz val="8"/>
        <color auto="1"/>
        <name val="ＭＳ Ｐゴシック"/>
        <scheme val="none"/>
      </font>
      <fill>
        <patternFill patternType="solid">
          <fgColor indexed="64"/>
          <bgColor theme="8" tint="0.79998168889431442"/>
        </patternFill>
      </fill>
      <alignment horizontal="general" vertical="center" textRotation="0" wrapText="1" indent="0" justifyLastLine="0" shrinkToFit="0" readingOrder="0"/>
      <border diagonalUp="0" diagonalDown="0" outline="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general" vertical="center" textRotation="0" wrapText="1" indent="0" justifyLastLine="0" shrinkToFit="0" readingOrder="0"/>
      <border diagonalUp="0" diagonalDown="0" outline="0">
        <left/>
        <right style="medium">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alignment horizontal="left" vertical="center" textRotation="0" wrapText="0" indent="0" justifyLastLine="0" shrinkToFit="0" readingOrder="0"/>
      <border diagonalUp="0" diagonalDown="0" outline="0">
        <left style="thin">
          <color auto="1"/>
        </left>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left" vertical="center" textRotation="0" wrapText="0" indent="0" justifyLastLine="0" shrinkToFit="0" readingOrder="0"/>
      <border diagonalUp="0" diagonalDown="0" outline="0">
        <left/>
        <right style="thin">
          <color indexed="64"/>
        </right>
        <top/>
        <bottom style="thin">
          <color indexed="64"/>
        </bottom>
      </border>
    </dxf>
    <dxf>
      <font>
        <b val="0"/>
        <i val="0"/>
        <strike val="0"/>
        <condense val="0"/>
        <extend val="0"/>
        <outline val="0"/>
        <shadow val="0"/>
        <u val="none"/>
        <vertAlign val="baseline"/>
        <sz val="8"/>
        <color auto="1"/>
        <name val="ＭＳ Ｐゴシック"/>
        <scheme val="none"/>
      </font>
      <numFmt numFmtId="6" formatCode="#,##0;[Red]\-#,##0"/>
      <alignment horizontal="right"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right" vertical="center" textRotation="0" wrapText="0" indent="0" justifyLastLine="0" shrinkToFit="0" readingOrder="0"/>
      <border diagonalUp="0" diagonalDown="0" outline="0">
        <left style="thin">
          <color indexed="64"/>
        </left>
        <right/>
        <top/>
        <bottom style="thin">
          <color indexed="64"/>
        </bottom>
      </border>
    </dxf>
    <dxf>
      <font>
        <b val="0"/>
        <i val="0"/>
        <strike val="0"/>
        <condense val="0"/>
        <extend val="0"/>
        <outline val="0"/>
        <shadow val="0"/>
        <u val="none"/>
        <vertAlign val="baseline"/>
        <sz val="8"/>
        <color auto="1"/>
        <name val="ＭＳ Ｐゴシック"/>
        <scheme val="none"/>
      </font>
      <numFmt numFmtId="179" formatCode="h&quot;時間&quot;mm&quot;分&quot;;@"/>
      <alignment horizontal="left" vertical="center" textRotation="0" wrapText="1" indent="0" justifyLastLine="0" shrinkToFit="0" readingOrder="0"/>
      <border diagonalUp="0" diagonalDown="0">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179" formatCode="h&quot;時間&quot;mm&quot;分&quot;;@"/>
      <alignment horizontal="left" vertical="center" textRotation="0" wrapText="1" indent="0" justifyLastLine="0" shrinkToFit="0" readingOrder="0"/>
      <border diagonalUp="0" diagonalDown="0" outline="0">
        <left/>
        <right style="thin">
          <color indexed="64"/>
        </right>
        <top/>
        <bottom style="thin">
          <color indexed="64"/>
        </bottom>
      </border>
    </dxf>
    <dxf>
      <font>
        <b val="0"/>
        <i val="0"/>
        <strike val="0"/>
        <condense val="0"/>
        <extend val="0"/>
        <outline val="0"/>
        <shadow val="0"/>
        <u val="none"/>
        <vertAlign val="baseline"/>
        <sz val="8"/>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25" formatCode="h:mm"/>
      <alignment horizontal="left" vertical="center" textRotation="0" wrapText="0" indent="0" justifyLastLine="0" shrinkToFit="0" readingOrder="0"/>
      <border diagonalUp="0" diagonalDown="0">
        <left style="thin">
          <color auto="1"/>
        </left>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25" formatCode="h:mm"/>
      <alignment horizontal="left" vertical="center" textRotation="0" wrapText="0" indent="0" justifyLastLine="0" shrinkToFit="0" readingOrder="0"/>
      <border diagonalUp="0" diagonalDown="0" outline="0">
        <left/>
        <right/>
        <top/>
        <bottom style="thin">
          <color indexed="64"/>
        </bottom>
      </border>
    </dxf>
    <dxf>
      <font>
        <b val="0"/>
        <i val="0"/>
        <strike val="0"/>
        <condense val="0"/>
        <extend val="0"/>
        <outline val="0"/>
        <shadow val="0"/>
        <u val="none"/>
        <vertAlign val="baseline"/>
        <sz val="8"/>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style="thin">
          <color indexed="64"/>
        </left>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25" formatCode="h:mm"/>
      <fill>
        <patternFill patternType="solid">
          <fgColor indexed="64"/>
          <bgColor theme="8" tint="0.79998168889431442"/>
        </patternFill>
      </fill>
      <alignment horizontal="center" vertical="center" textRotation="0" wrapText="0" indent="0" justifyLastLine="0" shrinkToFit="0" readingOrder="0"/>
      <border diagonalUp="0" diagonalDown="0" outline="0">
        <left/>
        <right/>
        <top style="thin">
          <color indexed="64"/>
        </top>
        <bottom style="thin">
          <color indexed="64"/>
        </bottom>
      </border>
      <protection locked="0" hidden="0"/>
    </dxf>
    <dxf>
      <font>
        <b val="0"/>
        <i val="0"/>
        <strike val="0"/>
        <condense val="0"/>
        <extend val="0"/>
        <outline val="0"/>
        <shadow val="0"/>
        <u val="none"/>
        <vertAlign val="baseline"/>
        <sz val="11"/>
        <color auto="1"/>
        <name val="ＭＳ Ｐゴシック"/>
        <scheme val="none"/>
      </font>
      <numFmt numFmtId="25" formatCode="h:mm"/>
      <alignment horizontal="center" vertical="center" textRotation="0" wrapText="0" indent="0" justifyLastLine="0" shrinkToFit="0" readingOrder="0"/>
      <border diagonalUp="0" diagonalDown="0" outline="0">
        <left/>
        <right style="thin">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25" formatCode="h:mm"/>
      <fill>
        <patternFill patternType="solid">
          <fgColor indexed="64"/>
          <bgColor theme="8" tint="0.79998168889431442"/>
        </patternFill>
      </fill>
      <alignment horizontal="center" vertical="center" textRotation="0" wrapText="0" indent="0" justifyLastLine="0" shrinkToFit="0" readingOrder="0"/>
      <border diagonalUp="0" diagonalDown="0" outline="0">
        <left style="thin">
          <color auto="1"/>
        </left>
        <right/>
        <top style="thin">
          <color auto="1"/>
        </top>
        <bottom style="thin">
          <color auto="1"/>
        </bottom>
      </border>
      <protection locked="0" hidden="0"/>
    </dxf>
    <dxf>
      <font>
        <b val="0"/>
        <i val="0"/>
        <strike val="0"/>
        <condense val="0"/>
        <extend val="0"/>
        <outline val="0"/>
        <shadow val="0"/>
        <u val="none"/>
        <vertAlign val="baseline"/>
        <sz val="11"/>
        <color auto="1"/>
        <name val="ＭＳ Ｐゴシック"/>
        <scheme val="none"/>
      </font>
      <numFmt numFmtId="25" formatCode="h:mm"/>
      <alignment horizontal="center" vertical="center" textRotation="0" wrapText="0" indent="0" justifyLastLine="0" shrinkToFit="0" readingOrder="0"/>
      <border diagonalUp="0" diagonalDown="0" outline="0">
        <left/>
        <right style="thin">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alignment horizontal="center" vertical="center" textRotation="0" wrapText="0" indent="0" justifyLastLine="0" shrinkToFit="0" readingOrder="0"/>
      <border diagonalUp="0" diagonalDown="0" outline="0">
        <left/>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center" vertical="center" textRotation="0" wrapText="0" indent="0" justifyLastLine="0" shrinkToFit="0" readingOrder="0"/>
      <border diagonalUp="0" diagonalDown="0" outline="0">
        <left/>
        <right/>
        <top/>
        <bottom style="thin">
          <color indexed="64"/>
        </bottom>
      </border>
    </dxf>
    <dxf>
      <font>
        <b val="0"/>
        <i val="0"/>
        <strike val="0"/>
        <condense val="0"/>
        <extend val="0"/>
        <outline val="0"/>
        <shadow val="0"/>
        <u val="none"/>
        <vertAlign val="baseline"/>
        <sz val="8"/>
        <color auto="1"/>
        <name val="ＭＳ Ｐゴシック"/>
        <scheme val="none"/>
      </font>
      <numFmt numFmtId="25" formatCode="h:mm"/>
      <fill>
        <patternFill patternType="solid">
          <fgColor indexed="64"/>
          <bgColor theme="8" tint="0.79998168889431442"/>
        </patternFill>
      </fill>
      <alignment horizontal="center" vertical="center" textRotation="0" wrapText="0" indent="0" justifyLastLine="0" shrinkToFit="0" readingOrder="0"/>
      <border diagonalUp="0" diagonalDown="0" outline="0">
        <left style="thin">
          <color indexed="64"/>
        </left>
        <right style="thin">
          <color auto="1"/>
        </right>
        <top style="thin">
          <color auto="1"/>
        </top>
        <bottom style="thin">
          <color auto="1"/>
        </bottom>
      </border>
      <protection locked="0" hidden="0"/>
    </dxf>
    <dxf>
      <font>
        <b val="0"/>
        <i val="0"/>
        <strike val="0"/>
        <condense val="0"/>
        <extend val="0"/>
        <outline val="0"/>
        <shadow val="0"/>
        <u val="none"/>
        <vertAlign val="baseline"/>
        <sz val="11"/>
        <color auto="1"/>
        <name val="ＭＳ Ｐゴシック"/>
        <scheme val="none"/>
      </font>
      <numFmt numFmtId="25" formatCode="h:mm"/>
      <alignment horizontal="center" vertical="center" textRotation="0" wrapText="0" indent="0" justifyLastLine="0" shrinkToFit="0" readingOrder="0"/>
      <border diagonalUp="0" diagonalDown="0" outline="0">
        <left style="thin">
          <color indexed="64"/>
        </left>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0" formatCode="General"/>
      <fill>
        <patternFill patternType="none">
          <fgColor indexed="64"/>
          <bgColor auto="1"/>
        </patternFill>
      </fill>
      <alignment horizontal="left" vertical="center" textRotation="0" wrapText="0" indent="0" justifyLastLine="0" shrinkToFit="0" readingOrder="0"/>
      <border diagonalUp="0" diagonalDown="0" outline="0">
        <left/>
        <right style="thin">
          <color indexed="64"/>
        </right>
        <top/>
        <bottom/>
      </border>
      <protection locked="1" hidden="0"/>
    </dxf>
    <dxf>
      <font>
        <b val="0"/>
        <i val="0"/>
        <strike val="0"/>
        <condense val="0"/>
        <extend val="0"/>
        <outline val="0"/>
        <shadow val="0"/>
        <u val="none"/>
        <vertAlign val="baseline"/>
        <sz val="11"/>
        <color auto="1"/>
        <name val="ＭＳ Ｐゴシック"/>
        <scheme val="none"/>
      </font>
      <numFmt numFmtId="47" formatCode="m&quot;月&quot;d&quot;日&quot;"/>
      <alignment horizontal="right" vertical="center" textRotation="0" wrapText="0" indent="0" justifyLastLine="0" shrinkToFit="0" readingOrder="0"/>
      <border diagonalUp="0" diagonalDown="0" outline="0">
        <left/>
        <right style="thin">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47" formatCode="m&quot;月&quot;d&quot;日&quot;"/>
      <fill>
        <patternFill patternType="solid">
          <fgColor indexed="64"/>
          <bgColor theme="8" tint="0.79998168889431442"/>
        </patternFill>
      </fill>
      <alignment horizontal="right" vertical="center" textRotation="0" wrapText="0" indent="0" justifyLastLine="0" shrinkToFit="0" readingOrder="0"/>
      <border diagonalUp="0" diagonalDown="0" outline="0">
        <left style="medium">
          <color indexed="64"/>
        </left>
        <right/>
        <top style="thin">
          <color auto="1"/>
        </top>
        <bottom style="thin">
          <color auto="1"/>
        </bottom>
      </border>
      <protection locked="0" hidden="0"/>
    </dxf>
    <dxf>
      <font>
        <b val="0"/>
        <i val="0"/>
        <strike val="0"/>
        <condense val="0"/>
        <extend val="0"/>
        <outline val="0"/>
        <shadow val="0"/>
        <u val="none"/>
        <vertAlign val="baseline"/>
        <sz val="11"/>
        <color auto="1"/>
        <name val="ＭＳ Ｐゴシック"/>
        <scheme val="none"/>
      </font>
      <numFmt numFmtId="47" formatCode="m&quot;月&quot;d&quot;日&quot;"/>
      <alignment horizontal="right" vertical="center" textRotation="0" wrapText="0" indent="0" justifyLastLine="0" shrinkToFit="0" readingOrder="0"/>
      <border diagonalUp="0" diagonalDown="0" outline="0">
        <left/>
        <right style="thin">
          <color indexed="64"/>
        </right>
        <top/>
        <bottom style="thin">
          <color indexed="64"/>
        </bottom>
      </border>
      <protection locked="0" hidden="0"/>
    </dxf>
    <dxf>
      <border diagonalUp="0" diagonalDown="0">
        <left style="medium">
          <color rgb="FF000000"/>
        </left>
        <right/>
        <top/>
        <bottom/>
      </border>
    </dxf>
    <dxf>
      <font>
        <strike val="0"/>
        <outline val="0"/>
        <shadow val="0"/>
        <vertAlign val="baseline"/>
        <sz val="8"/>
        <color auto="1"/>
        <name val="ＭＳ Ｐゴシック"/>
        <scheme val="none"/>
      </font>
      <protection locked="1" hidden="0"/>
    </dxf>
    <dxf>
      <border outline="0">
        <bottom style="thin">
          <color rgb="FF000000"/>
        </bottom>
      </border>
    </dxf>
    <dxf>
      <font>
        <strike val="0"/>
        <outline val="0"/>
        <shadow val="0"/>
        <vertAlign val="baseline"/>
        <sz val="8"/>
        <color auto="1"/>
        <name val="ＭＳ Ｐゴシック"/>
        <scheme val="none"/>
      </font>
      <protection locked="1" hidden="0"/>
    </dxf>
    <dxf>
      <font>
        <b val="0"/>
        <i val="0"/>
        <strike val="0"/>
        <condense val="0"/>
        <extend val="0"/>
        <outline val="0"/>
        <shadow val="0"/>
        <u val="none"/>
        <vertAlign val="baseline"/>
        <sz val="8"/>
        <color auto="1"/>
        <name val="ＭＳ Ｐゴシック"/>
        <scheme val="none"/>
      </font>
      <alignment horizontal="general" vertical="center" textRotation="0" wrapText="0" indent="0" justifyLastLine="0" shrinkToFit="0" readingOrder="0"/>
      <border diagonalUp="0" diagonalDown="0">
        <left style="thin">
          <color auto="1"/>
        </left>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general" vertical="center" textRotation="0" wrapText="0" indent="0" justifyLastLine="0" shrinkToFit="0" readingOrder="0"/>
      <border diagonalUp="0" diagonalDown="0" outline="0">
        <left style="medium">
          <color indexed="64"/>
        </left>
        <right/>
        <top/>
        <bottom style="thin">
          <color indexed="64"/>
        </bottom>
      </border>
    </dxf>
    <dxf>
      <font>
        <b val="0"/>
        <i val="0"/>
        <strike val="0"/>
        <condense val="0"/>
        <extend val="0"/>
        <outline val="0"/>
        <shadow val="0"/>
        <u val="none"/>
        <vertAlign val="baseline"/>
        <sz val="8"/>
        <color auto="1"/>
        <name val="ＭＳ Ｐゴシック"/>
        <scheme val="none"/>
      </font>
      <fill>
        <patternFill patternType="solid">
          <fgColor indexed="64"/>
          <bgColor theme="8" tint="0.79998168889431442"/>
        </patternFill>
      </fill>
      <alignment horizontal="general" vertical="center" textRotation="0" wrapText="1" indent="0" justifyLastLine="0" shrinkToFit="0" readingOrder="0"/>
      <border diagonalUp="0" diagonalDown="0" outline="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general" vertical="center" textRotation="0" wrapText="1" indent="0" justifyLastLine="0" shrinkToFit="0" readingOrder="0"/>
      <border diagonalUp="0" diagonalDown="0" outline="0">
        <left/>
        <right style="medium">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alignment horizontal="left"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left" vertical="center" textRotation="0" wrapText="0" indent="0" justifyLastLine="0" shrinkToFit="0" readingOrder="0"/>
      <border diagonalUp="0" diagonalDown="0" outline="0">
        <left/>
        <right style="thin">
          <color indexed="64"/>
        </right>
        <top/>
        <bottom style="thin">
          <color indexed="64"/>
        </bottom>
      </border>
    </dxf>
    <dxf>
      <font>
        <b val="0"/>
        <i val="0"/>
        <strike val="0"/>
        <condense val="0"/>
        <extend val="0"/>
        <outline val="0"/>
        <shadow val="0"/>
        <u val="none"/>
        <vertAlign val="baseline"/>
        <sz val="8"/>
        <color auto="1"/>
        <name val="ＭＳ Ｐゴシック"/>
        <scheme val="none"/>
      </font>
      <numFmt numFmtId="6" formatCode="#,##0;[Red]\-#,##0"/>
      <alignment horizontal="right"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right" vertical="center" textRotation="0" wrapText="0" indent="0" justifyLastLine="0" shrinkToFit="0" readingOrder="0"/>
      <border diagonalUp="0" diagonalDown="0" outline="0">
        <left style="thin">
          <color indexed="64"/>
        </left>
        <right/>
        <top/>
        <bottom style="thin">
          <color indexed="64"/>
        </bottom>
      </border>
    </dxf>
    <dxf>
      <font>
        <b val="0"/>
        <i val="0"/>
        <strike val="0"/>
        <condense val="0"/>
        <extend val="0"/>
        <outline val="0"/>
        <shadow val="0"/>
        <u val="none"/>
        <vertAlign val="baseline"/>
        <sz val="8"/>
        <color auto="1"/>
        <name val="ＭＳ Ｐゴシック"/>
        <scheme val="none"/>
      </font>
      <numFmt numFmtId="179" formatCode="h&quot;時間&quot;mm&quot;分&quot;;@"/>
      <alignment horizontal="left" vertical="center" textRotation="0" wrapText="1" indent="0" justifyLastLine="0" shrinkToFit="0" readingOrder="0"/>
      <border diagonalUp="0" diagonalDown="0">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179" formatCode="h&quot;時間&quot;mm&quot;分&quot;;@"/>
      <alignment horizontal="left" vertical="center" textRotation="0" wrapText="1" indent="0" justifyLastLine="0" shrinkToFit="0" readingOrder="0"/>
      <border diagonalUp="0" diagonalDown="0" outline="0">
        <left/>
        <right style="thin">
          <color indexed="64"/>
        </right>
        <top/>
        <bottom style="thin">
          <color indexed="64"/>
        </bottom>
      </border>
    </dxf>
    <dxf>
      <font>
        <b val="0"/>
        <i val="0"/>
        <strike val="0"/>
        <condense val="0"/>
        <extend val="0"/>
        <outline val="0"/>
        <shadow val="0"/>
        <u val="none"/>
        <vertAlign val="baseline"/>
        <sz val="8"/>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25" formatCode="h:mm"/>
      <alignment horizontal="left" vertical="center" textRotation="0" wrapText="0" indent="0" justifyLastLine="0" shrinkToFit="0" readingOrder="0"/>
      <border diagonalUp="0" diagonalDown="0">
        <left style="thin">
          <color auto="1"/>
        </left>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25" formatCode="h:mm"/>
      <alignment horizontal="left" vertical="center" textRotation="0" wrapText="0" indent="0" justifyLastLine="0" shrinkToFit="0" readingOrder="0"/>
      <border diagonalUp="0" diagonalDown="0" outline="0">
        <left/>
        <right/>
        <top/>
        <bottom style="thin">
          <color indexed="64"/>
        </bottom>
      </border>
    </dxf>
    <dxf>
      <font>
        <b val="0"/>
        <i val="0"/>
        <strike val="0"/>
        <condense val="0"/>
        <extend val="0"/>
        <outline val="0"/>
        <shadow val="0"/>
        <u val="none"/>
        <vertAlign val="baseline"/>
        <sz val="8"/>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style="thin">
          <color indexed="64"/>
        </left>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25" formatCode="h:mm"/>
      <fill>
        <patternFill patternType="solid">
          <fgColor indexed="64"/>
          <bgColor theme="8" tint="0.79998168889431442"/>
        </patternFill>
      </fill>
      <alignment horizontal="center" vertical="center" textRotation="0" wrapText="0" indent="0" justifyLastLine="0" shrinkToFit="0" readingOrder="0"/>
      <border diagonalUp="0" diagonalDown="0" outline="0">
        <left/>
        <right/>
        <top style="thin">
          <color indexed="64"/>
        </top>
        <bottom style="thin">
          <color indexed="64"/>
        </bottom>
      </border>
      <protection locked="0" hidden="0"/>
    </dxf>
    <dxf>
      <font>
        <b val="0"/>
        <i val="0"/>
        <strike val="0"/>
        <condense val="0"/>
        <extend val="0"/>
        <outline val="0"/>
        <shadow val="0"/>
        <u val="none"/>
        <vertAlign val="baseline"/>
        <sz val="11"/>
        <color auto="1"/>
        <name val="ＭＳ Ｐゴシック"/>
        <scheme val="none"/>
      </font>
      <numFmt numFmtId="25" formatCode="h:mm"/>
      <alignment horizontal="center" vertical="center" textRotation="0" wrapText="0" indent="0" justifyLastLine="0" shrinkToFit="0" readingOrder="0"/>
      <border diagonalUp="0" diagonalDown="0" outline="0">
        <left/>
        <right style="thin">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25" formatCode="h:mm"/>
      <fill>
        <patternFill patternType="solid">
          <fgColor indexed="64"/>
          <bgColor theme="8" tint="0.79998168889431442"/>
        </patternFill>
      </fill>
      <alignment horizontal="center" vertical="center" textRotation="0" wrapText="0" indent="0" justifyLastLine="0" shrinkToFit="0" readingOrder="0"/>
      <border diagonalUp="0" diagonalDown="0" outline="0">
        <left style="thin">
          <color auto="1"/>
        </left>
        <right style="thin">
          <color auto="1"/>
        </right>
        <top style="thin">
          <color auto="1"/>
        </top>
        <bottom style="thin">
          <color auto="1"/>
        </bottom>
      </border>
      <protection locked="0" hidden="0"/>
    </dxf>
    <dxf>
      <font>
        <b val="0"/>
        <i val="0"/>
        <strike val="0"/>
        <condense val="0"/>
        <extend val="0"/>
        <outline val="0"/>
        <shadow val="0"/>
        <u val="none"/>
        <vertAlign val="baseline"/>
        <sz val="11"/>
        <color auto="1"/>
        <name val="ＭＳ Ｐゴシック"/>
        <scheme val="none"/>
      </font>
      <numFmt numFmtId="25" formatCode="h:mm"/>
      <alignment horizontal="center" vertical="center" textRotation="0" wrapText="0" indent="0" justifyLastLine="0" shrinkToFit="0" readingOrder="0"/>
      <border diagonalUp="0" diagonalDown="0" outline="0">
        <left/>
        <right style="thin">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center" vertical="center" textRotation="0" wrapText="0" indent="0" justifyLastLine="0" shrinkToFit="0" readingOrder="0"/>
      <border diagonalUp="0" diagonalDown="0" outline="0">
        <left/>
        <right/>
        <top/>
        <bottom style="thin">
          <color indexed="64"/>
        </bottom>
      </border>
    </dxf>
    <dxf>
      <font>
        <b val="0"/>
        <i val="0"/>
        <strike val="0"/>
        <condense val="0"/>
        <extend val="0"/>
        <outline val="0"/>
        <shadow val="0"/>
        <u val="none"/>
        <vertAlign val="baseline"/>
        <sz val="8"/>
        <color auto="1"/>
        <name val="ＭＳ Ｐゴシック"/>
        <scheme val="none"/>
      </font>
      <numFmt numFmtId="25" formatCode="h:mm"/>
      <fill>
        <patternFill patternType="solid">
          <fgColor indexed="64"/>
          <bgColor theme="8" tint="0.79998168889431442"/>
        </patternFill>
      </fill>
      <alignment horizontal="center" vertical="center" textRotation="0" wrapText="0" indent="0" justifyLastLine="0" shrinkToFit="0" readingOrder="0"/>
      <border diagonalUp="0" diagonalDown="0" outline="0">
        <left style="thin">
          <color indexed="64"/>
        </left>
        <right style="thin">
          <color auto="1"/>
        </right>
        <top style="thin">
          <color auto="1"/>
        </top>
        <bottom style="thin">
          <color auto="1"/>
        </bottom>
      </border>
      <protection locked="0" hidden="0"/>
    </dxf>
    <dxf>
      <font>
        <b val="0"/>
        <i val="0"/>
        <strike val="0"/>
        <condense val="0"/>
        <extend val="0"/>
        <outline val="0"/>
        <shadow val="0"/>
        <u val="none"/>
        <vertAlign val="baseline"/>
        <sz val="11"/>
        <color auto="1"/>
        <name val="ＭＳ Ｐゴシック"/>
        <scheme val="none"/>
      </font>
      <numFmt numFmtId="25" formatCode="h:mm"/>
      <alignment horizontal="center" vertical="center" textRotation="0" wrapText="0" indent="0" justifyLastLine="0" shrinkToFit="0" readingOrder="0"/>
      <border diagonalUp="0" diagonalDown="0" outline="0">
        <left style="thin">
          <color indexed="64"/>
        </left>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0" formatCode="General"/>
      <fill>
        <patternFill patternType="none">
          <fgColor indexed="64"/>
          <bgColor auto="1"/>
        </patternFill>
      </fill>
      <alignment horizontal="left" vertical="center" textRotation="0" wrapText="0" indent="0" justifyLastLine="0" shrinkToFit="0" readingOrder="0"/>
      <border diagonalUp="0" diagonalDown="0" outline="0">
        <left/>
        <right style="thin">
          <color indexed="64"/>
        </right>
        <top/>
        <bottom/>
      </border>
      <protection locked="1" hidden="0"/>
    </dxf>
    <dxf>
      <font>
        <b val="0"/>
        <i val="0"/>
        <strike val="0"/>
        <condense val="0"/>
        <extend val="0"/>
        <outline val="0"/>
        <shadow val="0"/>
        <u val="none"/>
        <vertAlign val="baseline"/>
        <sz val="11"/>
        <color auto="1"/>
        <name val="ＭＳ Ｐゴシック"/>
        <scheme val="none"/>
      </font>
      <numFmt numFmtId="47" formatCode="m&quot;月&quot;d&quot;日&quot;"/>
      <alignment horizontal="right" vertical="center" textRotation="0" wrapText="0" indent="0" justifyLastLine="0" shrinkToFit="0" readingOrder="0"/>
      <border diagonalUp="0" diagonalDown="0" outline="0">
        <left/>
        <right style="thin">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47" formatCode="m&quot;月&quot;d&quot;日&quot;"/>
      <fill>
        <patternFill patternType="solid">
          <fgColor indexed="64"/>
          <bgColor theme="8" tint="0.79998168889431442"/>
        </patternFill>
      </fill>
      <alignment horizontal="right" vertical="center" textRotation="0" wrapText="0" indent="0" justifyLastLine="0" shrinkToFit="0" readingOrder="0"/>
      <border diagonalUp="0" diagonalDown="0" outline="0">
        <left style="medium">
          <color indexed="64"/>
        </left>
        <right/>
        <top style="thin">
          <color auto="1"/>
        </top>
        <bottom style="thin">
          <color auto="1"/>
        </bottom>
      </border>
      <protection locked="0" hidden="0"/>
    </dxf>
    <dxf>
      <font>
        <b val="0"/>
        <i val="0"/>
        <strike val="0"/>
        <condense val="0"/>
        <extend val="0"/>
        <outline val="0"/>
        <shadow val="0"/>
        <u val="none"/>
        <vertAlign val="baseline"/>
        <sz val="11"/>
        <color auto="1"/>
        <name val="ＭＳ Ｐゴシック"/>
        <scheme val="none"/>
      </font>
      <numFmt numFmtId="47" formatCode="m&quot;月&quot;d&quot;日&quot;"/>
      <alignment horizontal="right" vertical="center" textRotation="0" wrapText="0" indent="0" justifyLastLine="0" shrinkToFit="0" readingOrder="0"/>
      <border diagonalUp="0" diagonalDown="0" outline="0">
        <left/>
        <right style="thin">
          <color indexed="64"/>
        </right>
        <top/>
        <bottom style="thin">
          <color indexed="64"/>
        </bottom>
      </border>
      <protection locked="0" hidden="0"/>
    </dxf>
    <dxf>
      <border diagonalUp="0" diagonalDown="0">
        <left style="medium">
          <color rgb="FF000000"/>
        </left>
        <right/>
        <top/>
        <bottom/>
      </border>
    </dxf>
    <dxf>
      <font>
        <strike val="0"/>
        <outline val="0"/>
        <shadow val="0"/>
        <vertAlign val="baseline"/>
        <sz val="8"/>
        <color auto="1"/>
        <name val="ＭＳ Ｐゴシック"/>
        <scheme val="none"/>
      </font>
      <protection locked="1" hidden="0"/>
    </dxf>
    <dxf>
      <border outline="0">
        <bottom style="thin">
          <color rgb="FF000000"/>
        </bottom>
      </border>
    </dxf>
    <dxf>
      <font>
        <strike val="0"/>
        <outline val="0"/>
        <shadow val="0"/>
        <vertAlign val="baseline"/>
        <sz val="8"/>
        <color auto="1"/>
        <name val="ＭＳ Ｐゴシック"/>
        <scheme val="none"/>
      </font>
      <protection locked="1" hidden="0"/>
    </dxf>
    <dxf>
      <font>
        <b val="0"/>
        <i val="0"/>
        <strike val="0"/>
        <condense val="0"/>
        <extend val="0"/>
        <outline val="0"/>
        <shadow val="0"/>
        <u val="none"/>
        <vertAlign val="baseline"/>
        <sz val="10"/>
        <color indexed="8"/>
        <name val="ＭＳ Ｐ明朝"/>
        <scheme val="none"/>
      </font>
      <numFmt numFmtId="178" formatCode="#,##0_ ;[Red]\-#,##0\ "/>
      <alignment horizontal="center" vertical="center" textRotation="0" wrapText="0" indent="0" justifyLastLine="0" shrinkToFit="0" readingOrder="0"/>
      <border diagonalUp="0" diagonalDown="0">
        <left style="thin">
          <color indexed="64"/>
        </left>
        <right/>
        <top style="thin">
          <color indexed="64"/>
        </top>
        <bottom style="thin">
          <color indexed="64"/>
        </bottom>
        <vertical/>
        <horizontal/>
      </border>
      <protection locked="1" hidden="0"/>
    </dxf>
    <dxf>
      <font>
        <b val="0"/>
        <i val="0"/>
        <strike val="0"/>
        <condense val="0"/>
        <extend val="0"/>
        <outline val="0"/>
        <shadow val="0"/>
        <u val="none"/>
        <vertAlign val="baseline"/>
        <sz val="10"/>
        <color indexed="8"/>
        <name val="ＭＳ Ｐ明朝"/>
        <scheme val="none"/>
      </font>
      <numFmt numFmtId="3" formatCode="#,##0"/>
      <fill>
        <patternFill patternType="none">
          <fgColor indexed="64"/>
          <bgColor indexed="65"/>
        </patternFill>
      </fill>
      <alignment horizontal="center" vertical="center" textRotation="0" wrapText="0" indent="0" justifyLastLine="0" shrinkToFit="0" readingOrder="0"/>
      <border diagonalUp="0" diagonalDown="0">
        <left/>
        <right style="thin">
          <color indexed="64"/>
        </right>
        <top style="thin">
          <color indexed="64"/>
        </top>
        <bottom style="thin">
          <color indexed="64"/>
        </bottom>
        <vertical/>
        <horizontal/>
      </border>
      <protection locked="1" hidden="0"/>
    </dxf>
    <dxf>
      <font>
        <b val="0"/>
        <i val="0"/>
        <strike val="0"/>
        <condense val="0"/>
        <extend val="0"/>
        <outline val="0"/>
        <shadow val="0"/>
        <u val="none"/>
        <vertAlign val="baseline"/>
        <sz val="10"/>
        <color indexed="8"/>
        <name val="ＭＳ Ｐ明朝"/>
        <scheme val="none"/>
      </font>
      <alignment horizontal="center" vertical="center" textRotation="0" wrapText="0" indent="0" justifyLastLine="0" shrinkToFit="0" readingOrder="0"/>
      <border diagonalUp="0" diagonalDown="0">
        <left style="dotted">
          <color indexed="64"/>
        </left>
        <right style="dotted">
          <color indexed="64"/>
        </right>
        <top style="thin">
          <color indexed="64"/>
        </top>
        <bottom style="thin">
          <color indexed="64"/>
        </bottom>
        <vertical/>
        <horizontal/>
      </border>
      <protection locked="1" hidden="0"/>
    </dxf>
    <dxf>
      <font>
        <b val="0"/>
        <i val="0"/>
        <strike val="0"/>
        <condense val="0"/>
        <extend val="0"/>
        <outline val="0"/>
        <shadow val="0"/>
        <u val="none"/>
        <vertAlign val="baseline"/>
        <sz val="10"/>
        <color indexed="8"/>
        <name val="ＭＳ Ｐ明朝"/>
        <scheme val="none"/>
      </font>
      <numFmt numFmtId="3" formatCode="#,##0"/>
      <alignment horizontal="center" vertical="center" textRotation="0" wrapText="0" indent="0" justifyLastLine="0" shrinkToFit="0" readingOrder="0"/>
      <border diagonalUp="0" diagonalDown="0">
        <left/>
        <right/>
        <top style="thin">
          <color indexed="64"/>
        </top>
        <bottom style="thin">
          <color indexed="64"/>
        </bottom>
        <vertical/>
        <horizontal/>
      </border>
      <protection locked="1" hidden="0"/>
    </dxf>
    <dxf>
      <border outline="0">
        <top style="thin">
          <color indexed="64"/>
        </top>
      </border>
    </dxf>
    <dxf>
      <border outline="0">
        <left style="thin">
          <color indexed="64"/>
        </left>
        <right style="thin">
          <color indexed="64"/>
        </right>
        <top style="thin">
          <color indexed="64"/>
        </top>
        <bottom style="thin">
          <color indexed="64"/>
        </bottom>
      </border>
    </dxf>
    <dxf>
      <border outline="0">
        <bottom style="thin">
          <color indexed="64"/>
        </bottom>
      </border>
    </dxf>
    <dxf>
      <alignment horizontal="center" vertical="center" textRotation="0" wrapText="0" indent="0" justifyLastLine="0" shrinkToFit="0" readingOrder="0"/>
    </dxf>
    <dxf>
      <font>
        <b val="0"/>
        <i val="0"/>
        <strike val="0"/>
        <condense val="0"/>
        <extend val="0"/>
        <outline val="0"/>
        <shadow val="0"/>
        <u val="none"/>
        <vertAlign val="baseline"/>
        <sz val="10"/>
        <color indexed="8"/>
        <name val="ＭＳ Ｐゴシック"/>
        <scheme val="none"/>
      </font>
      <numFmt numFmtId="176" formatCode="#,##0_ "/>
      <fill>
        <patternFill patternType="none">
          <fgColor indexed="64"/>
          <bgColor indexed="65"/>
        </patternFill>
      </fill>
      <alignment horizontal="right" vertical="center" textRotation="0" wrapText="0" indent="0" justifyLastLine="0" shrinkToFit="1" readingOrder="0"/>
      <border diagonalUp="0" diagonalDown="0" outline="0">
        <left/>
        <right/>
        <top/>
        <bottom/>
      </border>
      <protection locked="1" hidden="0"/>
    </dxf>
    <dxf>
      <font>
        <b val="0"/>
        <i val="0"/>
        <strike val="0"/>
        <condense val="0"/>
        <extend val="0"/>
        <outline val="0"/>
        <shadow val="0"/>
        <u val="none"/>
        <vertAlign val="baseline"/>
        <sz val="10"/>
        <color indexed="8"/>
        <name val="ＭＳ Ｐゴシック"/>
        <scheme val="none"/>
      </font>
      <numFmt numFmtId="176" formatCode="#,##0_ "/>
      <fill>
        <patternFill patternType="none">
          <fgColor indexed="64"/>
          <bgColor auto="1"/>
        </patternFill>
      </fill>
      <alignment horizontal="right" vertical="center" textRotation="0" wrapText="0" indent="0" justifyLastLine="0" shrinkToFit="1" readingOrder="0"/>
      <protection locked="1" hidden="0"/>
    </dxf>
    <dxf>
      <font>
        <b val="0"/>
        <i val="0"/>
        <strike val="0"/>
        <condense val="0"/>
        <extend val="0"/>
        <outline val="0"/>
        <shadow val="0"/>
        <u val="none"/>
        <vertAlign val="baseline"/>
        <sz val="10"/>
        <color indexed="8"/>
        <name val="ＭＳ Ｐゴシック"/>
        <scheme val="none"/>
      </font>
      <numFmt numFmtId="176" formatCode="#,##0_ "/>
      <fill>
        <patternFill patternType="none">
          <fgColor indexed="64"/>
          <bgColor indexed="65"/>
        </patternFill>
      </fill>
      <alignment horizontal="right" vertical="center" textRotation="0" wrapText="0" indent="0" justifyLastLine="0" shrinkToFit="1" readingOrder="0"/>
      <border diagonalUp="0" diagonalDown="0" outline="0">
        <left/>
        <right/>
        <top/>
        <bottom/>
      </border>
      <protection locked="1" hidden="0"/>
    </dxf>
    <dxf>
      <font>
        <b val="0"/>
        <i val="0"/>
        <strike val="0"/>
        <condense val="0"/>
        <extend val="0"/>
        <outline val="0"/>
        <shadow val="0"/>
        <u val="none"/>
        <vertAlign val="baseline"/>
        <sz val="10"/>
        <color indexed="8"/>
        <name val="ＭＳ Ｐゴシック"/>
        <scheme val="none"/>
      </font>
      <numFmt numFmtId="176" formatCode="#,##0_ "/>
      <fill>
        <patternFill patternType="none">
          <fgColor indexed="64"/>
          <bgColor auto="1"/>
        </patternFill>
      </fill>
      <alignment horizontal="right" vertical="center" textRotation="0" wrapText="0" indent="0" justifyLastLine="0" shrinkToFit="1" readingOrder="0"/>
      <protection locked="1" hidden="0"/>
    </dxf>
    <dxf>
      <font>
        <b val="0"/>
        <i val="0"/>
        <strike val="0"/>
        <condense val="0"/>
        <extend val="0"/>
        <outline val="0"/>
        <shadow val="0"/>
        <u val="none"/>
        <vertAlign val="baseline"/>
        <sz val="10"/>
        <color indexed="8"/>
        <name val="ＭＳ Ｐゴシック"/>
        <scheme val="none"/>
      </font>
      <numFmt numFmtId="177" formatCode="#,##0.0_ "/>
      <fill>
        <patternFill patternType="none">
          <fgColor indexed="64"/>
          <bgColor indexed="65"/>
        </patternFill>
      </fill>
      <alignment horizontal="center" vertical="center" textRotation="0" wrapText="0" indent="0" justifyLastLine="0" shrinkToFit="1" readingOrder="0"/>
      <border diagonalUp="0" diagonalDown="0" outline="0">
        <left/>
        <right/>
        <top/>
        <bottom/>
      </border>
      <protection locked="1" hidden="0"/>
    </dxf>
    <dxf>
      <font>
        <b val="0"/>
        <i val="0"/>
        <strike val="0"/>
        <condense val="0"/>
        <extend val="0"/>
        <outline val="0"/>
        <shadow val="0"/>
        <u val="none"/>
        <vertAlign val="baseline"/>
        <sz val="10"/>
        <color indexed="8"/>
        <name val="ＭＳ Ｐゴシック"/>
        <scheme val="none"/>
      </font>
      <numFmt numFmtId="177" formatCode="#,##0.0_ "/>
      <fill>
        <patternFill patternType="none">
          <fgColor indexed="64"/>
          <bgColor auto="1"/>
        </patternFill>
      </fill>
      <alignment horizontal="center" vertical="center" textRotation="0" wrapText="0" indent="0" justifyLastLine="0" shrinkToFit="1" readingOrder="0"/>
      <protection locked="1" hidden="0"/>
    </dxf>
    <dxf>
      <font>
        <b val="0"/>
        <i val="0"/>
        <strike val="0"/>
        <condense val="0"/>
        <extend val="0"/>
        <outline val="0"/>
        <shadow val="0"/>
        <u val="none"/>
        <vertAlign val="baseline"/>
        <sz val="10"/>
        <color indexed="8"/>
        <name val="ＭＳ Ｐゴシック"/>
        <scheme val="none"/>
      </font>
      <numFmt numFmtId="0" formatCode="General"/>
      <fill>
        <patternFill patternType="none">
          <fgColor indexed="64"/>
          <bgColor indexed="65"/>
        </patternFill>
      </fill>
      <alignment horizontal="right" vertical="center" textRotation="0" wrapText="0" indent="0" justifyLastLine="0" shrinkToFit="1" readingOrder="0"/>
      <border diagonalUp="0" diagonalDown="0" outline="0">
        <left/>
        <right/>
        <top/>
        <bottom/>
      </border>
      <protection locked="1" hidden="0"/>
    </dxf>
    <dxf>
      <font>
        <b val="0"/>
        <i val="0"/>
        <strike val="0"/>
        <condense val="0"/>
        <extend val="0"/>
        <outline val="0"/>
        <shadow val="0"/>
        <u val="none"/>
        <vertAlign val="baseline"/>
        <sz val="10"/>
        <color indexed="8"/>
        <name val="ＭＳ Ｐゴシック"/>
        <scheme val="none"/>
      </font>
      <numFmt numFmtId="176" formatCode="#,##0_ "/>
      <fill>
        <patternFill patternType="none">
          <fgColor indexed="64"/>
          <bgColor auto="1"/>
        </patternFill>
      </fill>
      <alignment horizontal="center" vertical="center" textRotation="0" wrapText="0" indent="0" justifyLastLine="0" shrinkToFit="1" readingOrder="0"/>
      <protection locked="1" hidden="0"/>
    </dxf>
    <dxf>
      <font>
        <b val="0"/>
        <i val="0"/>
        <strike val="0"/>
        <condense val="0"/>
        <extend val="0"/>
        <outline val="0"/>
        <shadow val="0"/>
        <u val="none"/>
        <vertAlign val="baseline"/>
        <sz val="10"/>
        <color indexed="8"/>
        <name val="ＭＳ Ｐゴシック"/>
        <scheme val="none"/>
      </font>
      <numFmt numFmtId="0" formatCode="General"/>
      <fill>
        <patternFill patternType="none">
          <fgColor indexed="64"/>
          <bgColor indexed="65"/>
        </patternFill>
      </fill>
      <alignment horizontal="center" vertical="center" textRotation="0" wrapText="0" indent="0" justifyLastLine="0" shrinkToFit="1" readingOrder="0"/>
      <border diagonalUp="0" diagonalDown="0" outline="0">
        <left/>
        <right/>
        <top/>
        <bottom/>
      </border>
      <protection locked="0" hidden="0"/>
    </dxf>
    <dxf>
      <font>
        <strike val="0"/>
        <outline val="0"/>
        <shadow val="0"/>
        <u val="none"/>
        <vertAlign val="baseline"/>
        <sz val="10"/>
        <color indexed="8"/>
      </font>
      <numFmt numFmtId="176" formatCode="#,##0_ "/>
      <fill>
        <patternFill patternType="solid">
          <fgColor indexed="64"/>
          <bgColor theme="8" tint="0.79998168889431442"/>
        </patternFill>
      </fill>
      <alignment horizontal="center" vertical="center" textRotation="0" wrapText="0" indent="0" justifyLastLine="0" shrinkToFit="1" readingOrder="0"/>
      <protection locked="0" hidden="0"/>
    </dxf>
    <dxf>
      <font>
        <b val="0"/>
        <i val="0"/>
        <strike val="0"/>
        <condense val="0"/>
        <extend val="0"/>
        <outline val="0"/>
        <shadow val="0"/>
        <u val="none"/>
        <vertAlign val="baseline"/>
        <sz val="10"/>
        <color indexed="8"/>
        <name val="ＭＳ Ｐゴシック"/>
        <scheme val="none"/>
      </font>
      <numFmt numFmtId="0" formatCode="General"/>
      <fill>
        <patternFill patternType="none">
          <fgColor indexed="64"/>
          <bgColor indexed="65"/>
        </patternFill>
      </fill>
      <alignment horizontal="center" vertical="center" textRotation="0" wrapText="0" indent="0" justifyLastLine="0" shrinkToFit="1" readingOrder="0"/>
      <border diagonalUp="0" diagonalDown="0" outline="0">
        <left/>
        <right/>
        <top/>
        <bottom/>
      </border>
      <protection locked="1" hidden="0"/>
    </dxf>
    <dxf>
      <font>
        <b val="0"/>
        <i val="0"/>
        <strike val="0"/>
        <condense val="0"/>
        <extend val="0"/>
        <outline val="0"/>
        <shadow val="0"/>
        <u val="none"/>
        <vertAlign val="baseline"/>
        <sz val="10"/>
        <color indexed="8"/>
        <name val="ＭＳ Ｐゴシック"/>
        <scheme val="none"/>
      </font>
      <numFmt numFmtId="176" formatCode="#,##0_ "/>
      <fill>
        <patternFill patternType="none">
          <fgColor indexed="64"/>
          <bgColor auto="1"/>
        </patternFill>
      </fill>
      <alignment horizontal="center" vertical="center" textRotation="0" wrapText="0" indent="0" justifyLastLine="0" shrinkToFit="1" readingOrder="0"/>
      <protection locked="1" hidden="0"/>
    </dxf>
    <dxf>
      <font>
        <strike val="0"/>
        <outline val="0"/>
        <shadow val="0"/>
        <u val="none"/>
        <vertAlign val="baseline"/>
        <sz val="10"/>
        <color indexed="8"/>
      </font>
    </dxf>
    <dxf>
      <font>
        <strike val="0"/>
        <outline val="0"/>
        <shadow val="0"/>
        <u val="none"/>
        <vertAlign val="baseline"/>
        <sz val="10"/>
        <color indexed="8"/>
      </font>
      <numFmt numFmtId="176" formatCode="#,##0_ "/>
      <fill>
        <patternFill patternType="none">
          <fgColor indexed="64"/>
          <bgColor auto="1"/>
        </patternFill>
      </fill>
    </dxf>
    <dxf>
      <font>
        <b val="0"/>
        <i val="0"/>
        <strike val="0"/>
        <condense val="0"/>
        <extend val="0"/>
        <outline val="0"/>
        <shadow val="0"/>
        <u val="none"/>
        <vertAlign val="baseline"/>
        <sz val="10"/>
        <color indexed="8"/>
        <name val="ＭＳ Ｐゴシック"/>
        <scheme val="none"/>
      </font>
      <numFmt numFmtId="176" formatCode="#,##0_ "/>
      <fill>
        <patternFill patternType="none">
          <fgColor indexed="64"/>
          <bgColor auto="1"/>
        </patternFill>
      </fill>
      <alignment horizontal="center" vertical="center" textRotation="0" wrapText="1" indent="0" justifyLastLine="0" shrinkToFit="1" readingOrder="0"/>
      <border diagonalUp="0" diagonalDown="0" outline="0">
        <left style="thin">
          <color indexed="64"/>
        </left>
        <right style="thin">
          <color indexed="64"/>
        </right>
        <top/>
        <bottom/>
      </border>
      <protection locked="1" hidden="0"/>
    </dxf>
    <dxf>
      <fill>
        <patternFill>
          <bgColor theme="8" tint="0.79998168889431442"/>
        </patternFill>
      </fill>
    </dxf>
    <dxf>
      <font>
        <b val="0"/>
        <i val="0"/>
        <strike val="0"/>
        <condense val="0"/>
        <extend val="0"/>
        <outline val="0"/>
        <shadow val="0"/>
        <u val="none"/>
        <vertAlign val="baseline"/>
        <sz val="10"/>
        <color indexed="8"/>
        <name val="ＭＳ Ｐ明朝"/>
        <scheme val="none"/>
      </font>
      <numFmt numFmtId="178" formatCode="#,##0_ ;[Red]\-#,##0\ "/>
      <alignment horizontal="center" vertical="center" textRotation="0" wrapText="0" indent="0" justifyLastLine="0" shrinkToFit="0" readingOrder="0"/>
      <border diagonalUp="0" diagonalDown="0">
        <left style="thin">
          <color indexed="64"/>
        </left>
        <right/>
        <top style="thin">
          <color indexed="64"/>
        </top>
        <bottom style="thin">
          <color indexed="64"/>
        </bottom>
        <vertical/>
        <horizontal/>
      </border>
      <protection locked="1" hidden="0"/>
    </dxf>
    <dxf>
      <font>
        <b val="0"/>
        <i val="0"/>
        <strike val="0"/>
        <condense val="0"/>
        <extend val="0"/>
        <outline val="0"/>
        <shadow val="0"/>
        <u val="none"/>
        <vertAlign val="baseline"/>
        <sz val="10"/>
        <color indexed="8"/>
        <name val="ＭＳ Ｐ明朝"/>
        <scheme val="none"/>
      </font>
      <numFmt numFmtId="3" formatCode="#,##0"/>
      <fill>
        <patternFill patternType="none">
          <fgColor indexed="64"/>
          <bgColor indexed="65"/>
        </patternFill>
      </fill>
      <alignment horizontal="center" vertical="center" textRotation="0" wrapText="0" indent="0" justifyLastLine="0" shrinkToFit="0" readingOrder="0"/>
      <border diagonalUp="0" diagonalDown="0">
        <left/>
        <right style="thin">
          <color indexed="64"/>
        </right>
        <top style="thin">
          <color indexed="64"/>
        </top>
        <bottom style="thin">
          <color indexed="64"/>
        </bottom>
        <vertical/>
        <horizontal/>
      </border>
      <protection locked="1" hidden="0"/>
    </dxf>
    <dxf>
      <font>
        <b val="0"/>
        <i val="0"/>
        <strike val="0"/>
        <condense val="0"/>
        <extend val="0"/>
        <outline val="0"/>
        <shadow val="0"/>
        <u val="none"/>
        <vertAlign val="baseline"/>
        <sz val="10"/>
        <color indexed="8"/>
        <name val="ＭＳ Ｐ明朝"/>
        <scheme val="none"/>
      </font>
      <alignment horizontal="center" vertical="center" textRotation="0" wrapText="0" indent="0" justifyLastLine="0" shrinkToFit="0" readingOrder="0"/>
      <border diagonalUp="0" diagonalDown="0">
        <left style="dotted">
          <color indexed="64"/>
        </left>
        <right style="dotted">
          <color indexed="64"/>
        </right>
        <top style="thin">
          <color indexed="64"/>
        </top>
        <bottom style="thin">
          <color indexed="64"/>
        </bottom>
        <vertical/>
        <horizontal/>
      </border>
      <protection locked="1" hidden="0"/>
    </dxf>
    <dxf>
      <font>
        <b val="0"/>
        <i val="0"/>
        <strike val="0"/>
        <condense val="0"/>
        <extend val="0"/>
        <outline val="0"/>
        <shadow val="0"/>
        <u val="none"/>
        <vertAlign val="baseline"/>
        <sz val="10"/>
        <color indexed="8"/>
        <name val="ＭＳ Ｐ明朝"/>
        <scheme val="none"/>
      </font>
      <numFmt numFmtId="3" formatCode="#,##0"/>
      <alignment horizontal="center" vertical="center" textRotation="0" wrapText="0" indent="0" justifyLastLine="0" shrinkToFit="0" readingOrder="0"/>
      <border diagonalUp="0" diagonalDown="0">
        <left/>
        <right/>
        <top style="thin">
          <color indexed="64"/>
        </top>
        <bottom style="thin">
          <color indexed="64"/>
        </bottom>
        <vertical/>
        <horizontal/>
      </border>
      <protection locked="1" hidden="0"/>
    </dxf>
    <dxf>
      <border outline="0">
        <top style="thin">
          <color rgb="FF000000"/>
        </top>
      </border>
    </dxf>
    <dxf>
      <border outline="0">
        <left style="thin">
          <color rgb="FF000000"/>
        </left>
        <right style="thin">
          <color rgb="FF000000"/>
        </right>
        <top style="thin">
          <color rgb="FF000000"/>
        </top>
        <bottom style="thin">
          <color rgb="FF000000"/>
        </bottom>
      </border>
    </dxf>
    <dxf>
      <border outline="0">
        <bottom style="thin">
          <color rgb="FF000000"/>
        </bottom>
      </border>
    </dxf>
    <dxf>
      <alignment horizontal="center" vertical="center" textRotation="0" wrapText="0" indent="0" justifyLastLine="0" shrinkToFit="0" readingOrder="0"/>
    </dxf>
    <dxf>
      <font>
        <b val="0"/>
        <i val="0"/>
        <strike val="0"/>
        <condense val="0"/>
        <extend val="0"/>
        <outline val="0"/>
        <shadow val="0"/>
        <u val="none"/>
        <vertAlign val="baseline"/>
        <sz val="10"/>
        <color indexed="8"/>
        <name val="ＭＳ Ｐゴシック"/>
        <scheme val="none"/>
      </font>
      <numFmt numFmtId="176" formatCode="#,##0_ "/>
      <fill>
        <patternFill patternType="none">
          <fgColor indexed="64"/>
          <bgColor indexed="65"/>
        </patternFill>
      </fill>
      <alignment horizontal="right" vertical="center" textRotation="0" wrapText="0" indent="0" justifyLastLine="0" shrinkToFit="1" readingOrder="0"/>
      <border diagonalUp="0" diagonalDown="0" outline="0">
        <left/>
        <right/>
        <top/>
        <bottom/>
      </border>
      <protection locked="1" hidden="0"/>
    </dxf>
    <dxf>
      <font>
        <b val="0"/>
        <i val="0"/>
        <strike val="0"/>
        <condense val="0"/>
        <extend val="0"/>
        <outline val="0"/>
        <shadow val="0"/>
        <u val="none"/>
        <vertAlign val="baseline"/>
        <sz val="10"/>
        <color indexed="8"/>
        <name val="ＭＳ Ｐゴシック"/>
        <scheme val="none"/>
      </font>
      <numFmt numFmtId="176" formatCode="#,##0_ "/>
      <fill>
        <patternFill patternType="none">
          <fgColor indexed="64"/>
          <bgColor auto="1"/>
        </patternFill>
      </fill>
      <alignment horizontal="right" vertical="center" textRotation="0" wrapText="0" indent="0" justifyLastLine="0" shrinkToFit="1" readingOrder="0"/>
      <protection locked="1" hidden="0"/>
    </dxf>
    <dxf>
      <font>
        <b val="0"/>
        <i val="0"/>
        <strike val="0"/>
        <condense val="0"/>
        <extend val="0"/>
        <outline val="0"/>
        <shadow val="0"/>
        <u val="none"/>
        <vertAlign val="baseline"/>
        <sz val="10"/>
        <color indexed="8"/>
        <name val="ＭＳ Ｐゴシック"/>
        <scheme val="none"/>
      </font>
      <numFmt numFmtId="176" formatCode="#,##0_ "/>
      <fill>
        <patternFill patternType="none">
          <fgColor indexed="64"/>
          <bgColor indexed="65"/>
        </patternFill>
      </fill>
      <alignment horizontal="right" vertical="center" textRotation="0" wrapText="0" indent="0" justifyLastLine="0" shrinkToFit="1" readingOrder="0"/>
      <border diagonalUp="0" diagonalDown="0" outline="0">
        <left/>
        <right/>
        <top/>
        <bottom/>
      </border>
      <protection locked="1" hidden="0"/>
    </dxf>
    <dxf>
      <font>
        <b val="0"/>
        <i val="0"/>
        <strike val="0"/>
        <condense val="0"/>
        <extend val="0"/>
        <outline val="0"/>
        <shadow val="0"/>
        <u val="none"/>
        <vertAlign val="baseline"/>
        <sz val="10"/>
        <color indexed="8"/>
        <name val="ＭＳ Ｐゴシック"/>
        <scheme val="none"/>
      </font>
      <numFmt numFmtId="176" formatCode="#,##0_ "/>
      <fill>
        <patternFill patternType="none">
          <fgColor indexed="64"/>
          <bgColor auto="1"/>
        </patternFill>
      </fill>
      <alignment horizontal="right" vertical="center" textRotation="0" wrapText="0" indent="0" justifyLastLine="0" shrinkToFit="1" readingOrder="0"/>
      <protection locked="1" hidden="0"/>
    </dxf>
    <dxf>
      <font>
        <b val="0"/>
        <i val="0"/>
        <strike val="0"/>
        <condense val="0"/>
        <extend val="0"/>
        <outline val="0"/>
        <shadow val="0"/>
        <u val="none"/>
        <vertAlign val="baseline"/>
        <sz val="10"/>
        <color indexed="8"/>
        <name val="ＭＳ Ｐゴシック"/>
        <scheme val="none"/>
      </font>
      <numFmt numFmtId="177" formatCode="#,##0.0_ "/>
      <fill>
        <patternFill patternType="none">
          <fgColor indexed="64"/>
          <bgColor indexed="65"/>
        </patternFill>
      </fill>
      <alignment horizontal="center" vertical="center" textRotation="0" wrapText="0" indent="0" justifyLastLine="0" shrinkToFit="1" readingOrder="0"/>
      <border diagonalUp="0" diagonalDown="0" outline="0">
        <left/>
        <right/>
        <top/>
        <bottom/>
      </border>
      <protection locked="1" hidden="0"/>
    </dxf>
    <dxf>
      <font>
        <b val="0"/>
        <i val="0"/>
        <strike val="0"/>
        <condense val="0"/>
        <extend val="0"/>
        <outline val="0"/>
        <shadow val="0"/>
        <u val="none"/>
        <vertAlign val="baseline"/>
        <sz val="10"/>
        <color indexed="8"/>
        <name val="ＭＳ Ｐゴシック"/>
        <scheme val="none"/>
      </font>
      <numFmt numFmtId="177" formatCode="#,##0.0_ "/>
      <fill>
        <patternFill patternType="none">
          <fgColor indexed="64"/>
          <bgColor auto="1"/>
        </patternFill>
      </fill>
      <alignment horizontal="center" vertical="center" textRotation="0" wrapText="0" indent="0" justifyLastLine="0" shrinkToFit="1" readingOrder="0"/>
      <protection locked="1" hidden="0"/>
    </dxf>
    <dxf>
      <font>
        <b val="0"/>
        <i val="0"/>
        <strike val="0"/>
        <condense val="0"/>
        <extend val="0"/>
        <outline val="0"/>
        <shadow val="0"/>
        <u val="none"/>
        <vertAlign val="baseline"/>
        <sz val="10"/>
        <color indexed="8"/>
        <name val="ＭＳ Ｐゴシック"/>
        <scheme val="none"/>
      </font>
      <numFmt numFmtId="0" formatCode="General"/>
      <fill>
        <patternFill patternType="none">
          <fgColor indexed="64"/>
          <bgColor indexed="65"/>
        </patternFill>
      </fill>
      <alignment horizontal="right" vertical="center" textRotation="0" wrapText="0" indent="0" justifyLastLine="0" shrinkToFit="1" readingOrder="0"/>
      <border diagonalUp="0" diagonalDown="0" outline="0">
        <left/>
        <right/>
        <top/>
        <bottom/>
      </border>
      <protection locked="1" hidden="0"/>
    </dxf>
    <dxf>
      <font>
        <b val="0"/>
        <i val="0"/>
        <strike val="0"/>
        <condense val="0"/>
        <extend val="0"/>
        <outline val="0"/>
        <shadow val="0"/>
        <u val="none"/>
        <vertAlign val="baseline"/>
        <sz val="10"/>
        <color indexed="8"/>
        <name val="ＭＳ Ｐゴシック"/>
        <scheme val="none"/>
      </font>
      <numFmt numFmtId="176" formatCode="#,##0_ "/>
      <fill>
        <patternFill patternType="none">
          <fgColor indexed="64"/>
          <bgColor auto="1"/>
        </patternFill>
      </fill>
      <alignment horizontal="center" vertical="center" textRotation="0" wrapText="0" indent="0" justifyLastLine="0" shrinkToFit="1" readingOrder="0"/>
      <protection locked="1" hidden="0"/>
    </dxf>
    <dxf>
      <font>
        <b val="0"/>
        <i val="0"/>
        <strike val="0"/>
        <condense val="0"/>
        <extend val="0"/>
        <outline val="0"/>
        <shadow val="0"/>
        <u val="none"/>
        <vertAlign val="baseline"/>
        <sz val="10"/>
        <color indexed="8"/>
        <name val="ＭＳ Ｐゴシック"/>
        <scheme val="none"/>
      </font>
      <numFmt numFmtId="0" formatCode="General"/>
      <fill>
        <patternFill patternType="none">
          <fgColor indexed="64"/>
          <bgColor indexed="65"/>
        </patternFill>
      </fill>
      <alignment horizontal="center" vertical="center" textRotation="0" wrapText="0" indent="0" justifyLastLine="0" shrinkToFit="1" readingOrder="0"/>
      <border diagonalUp="0" diagonalDown="0" outline="0">
        <left/>
        <right/>
        <top/>
        <bottom/>
      </border>
      <protection locked="0" hidden="0"/>
    </dxf>
    <dxf>
      <font>
        <strike val="0"/>
        <outline val="0"/>
        <shadow val="0"/>
        <u val="none"/>
        <vertAlign val="baseline"/>
        <sz val="10"/>
        <color indexed="8"/>
      </font>
      <numFmt numFmtId="176" formatCode="#,##0_ "/>
      <fill>
        <patternFill patternType="solid">
          <fgColor indexed="64"/>
          <bgColor theme="8" tint="0.79998168889431442"/>
        </patternFill>
      </fill>
      <alignment horizontal="center" vertical="center" textRotation="0" wrapText="0" indent="0" justifyLastLine="0" shrinkToFit="1" readingOrder="0"/>
      <border diagonalUp="0" diagonalDown="0">
        <left style="medium">
          <color rgb="FF0070C0"/>
        </left>
        <right style="medium">
          <color rgb="FF0070C0"/>
        </right>
        <top style="medium">
          <color rgb="FF0070C0"/>
        </top>
        <bottom style="medium">
          <color rgb="FF0070C0"/>
        </bottom>
        <vertical/>
        <horizontal style="medium">
          <color rgb="FF0070C0"/>
        </horizontal>
      </border>
      <protection locked="0" hidden="0"/>
    </dxf>
    <dxf>
      <font>
        <b val="0"/>
        <i val="0"/>
        <strike val="0"/>
        <condense val="0"/>
        <extend val="0"/>
        <outline val="0"/>
        <shadow val="0"/>
        <u val="none"/>
        <vertAlign val="baseline"/>
        <sz val="10"/>
        <color indexed="8"/>
        <name val="ＭＳ Ｐゴシック"/>
        <scheme val="none"/>
      </font>
      <numFmt numFmtId="0" formatCode="General"/>
      <fill>
        <patternFill patternType="none">
          <fgColor indexed="64"/>
          <bgColor indexed="65"/>
        </patternFill>
      </fill>
      <alignment horizontal="center" vertical="center" textRotation="0" wrapText="0" indent="0" justifyLastLine="0" shrinkToFit="1" readingOrder="0"/>
      <border diagonalUp="0" diagonalDown="0" outline="0">
        <left/>
        <right/>
        <top/>
        <bottom/>
      </border>
      <protection locked="1" hidden="0"/>
    </dxf>
    <dxf>
      <font>
        <b val="0"/>
        <i val="0"/>
        <strike val="0"/>
        <condense val="0"/>
        <extend val="0"/>
        <outline val="0"/>
        <shadow val="0"/>
        <u val="none"/>
        <vertAlign val="baseline"/>
        <sz val="10"/>
        <color indexed="8"/>
        <name val="ＭＳ Ｐゴシック"/>
        <scheme val="none"/>
      </font>
      <numFmt numFmtId="176" formatCode="#,##0_ "/>
      <fill>
        <patternFill patternType="none">
          <fgColor indexed="64"/>
          <bgColor auto="1"/>
        </patternFill>
      </fill>
      <alignment horizontal="center" vertical="center" textRotation="0" wrapText="0" indent="0" justifyLastLine="0" shrinkToFit="1" readingOrder="0"/>
      <protection locked="1" hidden="0"/>
    </dxf>
    <dxf>
      <font>
        <strike val="0"/>
        <outline val="0"/>
        <shadow val="0"/>
        <u val="none"/>
        <vertAlign val="baseline"/>
        <sz val="10"/>
        <color rgb="FF000000"/>
      </font>
    </dxf>
    <dxf>
      <font>
        <strike val="0"/>
        <outline val="0"/>
        <shadow val="0"/>
        <u val="none"/>
        <vertAlign val="baseline"/>
        <sz val="10"/>
        <color rgb="FF000000"/>
      </font>
      <numFmt numFmtId="176" formatCode="#,##0_ "/>
      <fill>
        <patternFill patternType="none">
          <fgColor rgb="FF000000"/>
          <bgColor auto="1"/>
        </patternFill>
      </fill>
    </dxf>
    <dxf>
      <font>
        <b val="0"/>
        <i val="0"/>
        <strike val="0"/>
        <condense val="0"/>
        <extend val="0"/>
        <outline val="0"/>
        <shadow val="0"/>
        <u val="none"/>
        <vertAlign val="baseline"/>
        <sz val="10"/>
        <color indexed="8"/>
        <name val="ＭＳ Ｐゴシック"/>
        <scheme val="none"/>
      </font>
      <numFmt numFmtId="176" formatCode="#,##0_ "/>
      <fill>
        <patternFill patternType="none">
          <fgColor indexed="64"/>
          <bgColor auto="1"/>
        </patternFill>
      </fill>
      <alignment horizontal="center" vertical="center" textRotation="0" wrapText="1" indent="0" justifyLastLine="0" shrinkToFit="1" readingOrder="0"/>
      <border diagonalUp="0" diagonalDown="0" outline="0">
        <left style="thin">
          <color indexed="64"/>
        </left>
        <right style="thin">
          <color indexed="64"/>
        </right>
        <top/>
        <bottom/>
      </border>
      <protection locked="1" hidden="0"/>
    </dxf>
    <dxf>
      <alignment horizontal="general" vertical="center" textRotation="0" wrapText="0" indent="0" justifyLastLine="0" shrinkToFit="0" readingOrder="0"/>
      <border diagonalUp="1" diagonalDown="0" outline="0">
        <left style="thin">
          <color indexed="64"/>
        </left>
        <right/>
        <top style="thin">
          <color indexed="64"/>
        </top>
        <bottom style="thin">
          <color indexed="64"/>
        </bottom>
        <diagonal style="thin">
          <color indexed="64"/>
        </diagonal>
      </border>
    </dxf>
    <dxf>
      <alignment horizontal="general" vertical="center" textRotation="0" wrapText="0" indent="0" justifyLastLine="0" shrinkToFit="0" readingOrder="0"/>
      <border diagonalUp="0" diagonalDown="0">
        <left/>
        <right/>
        <top style="thin">
          <color indexed="64"/>
        </top>
        <bottom style="thin">
          <color indexed="64"/>
        </bottom>
        <vertical/>
        <horizontal/>
      </border>
    </dxf>
    <dxf>
      <alignment horizontal="general" vertical="center" textRotation="0" wrapText="0" indent="0" justifyLastLine="0" shrinkToFit="0" readingOrder="0"/>
      <border diagonalUp="0" diagonalDown="0" outline="0">
        <left/>
        <right/>
        <top/>
        <bottom style="thin">
          <color indexed="64"/>
        </bottom>
      </border>
    </dxf>
    <dxf>
      <font>
        <strike val="0"/>
        <outline val="0"/>
        <shadow val="0"/>
        <u val="none"/>
        <vertAlign val="baseline"/>
        <sz val="11"/>
        <color auto="1"/>
        <name val="ＭＳ Ｐゴシック"/>
        <scheme val="none"/>
      </font>
      <fill>
        <patternFill patternType="solid">
          <fgColor indexed="64"/>
          <bgColor theme="8" tint="0.79998168889431442"/>
        </patternFill>
      </fill>
      <alignment horizontal="right"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alignment horizontal="right" vertical="center" textRotation="0" wrapText="0" indent="0" justifyLastLine="0" shrinkToFit="0" readingOrder="0"/>
      <border diagonalUp="0" diagonalDown="0" outline="0">
        <left style="thin">
          <color indexed="64"/>
        </left>
        <right style="thin">
          <color indexed="64"/>
        </right>
        <top/>
        <bottom style="thin">
          <color indexed="64"/>
        </bottom>
      </border>
    </dxf>
    <dxf>
      <font>
        <b val="0"/>
        <i val="0"/>
        <strike val="0"/>
        <condense val="0"/>
        <extend val="0"/>
        <outline val="0"/>
        <shadow val="0"/>
        <u val="none"/>
        <vertAlign val="baseline"/>
        <sz val="11"/>
        <color auto="1"/>
        <name val="ＭＳ Ｐゴシック"/>
        <scheme val="none"/>
      </font>
      <alignment horizontal="general" vertical="center" textRotation="0" wrapText="0" indent="0" justifyLastLine="0" shrinkToFit="0" readingOrder="0"/>
      <border diagonalUp="0" diagonalDown="0" outline="0">
        <left/>
        <right style="medium">
          <color indexed="64"/>
        </right>
        <top style="medium">
          <color indexed="64"/>
        </top>
        <bottom style="medium">
          <color indexed="64"/>
        </bottom>
      </border>
    </dxf>
    <dxf>
      <font>
        <strike val="0"/>
        <outline val="0"/>
        <shadow val="0"/>
        <u val="none"/>
        <vertAlign val="baseline"/>
        <sz val="11"/>
        <color auto="1"/>
        <name val="ＭＳ Ｐゴシック"/>
        <scheme val="none"/>
      </font>
      <alignment horizontal="general" vertical="center" textRotation="0" wrapText="0" indent="0" justifyLastLine="0" shrinkToFit="0" readingOrder="0"/>
      <border diagonalUp="0" diagonalDown="0" outline="0">
        <left/>
        <right style="thin">
          <color indexed="64"/>
        </right>
        <top style="thin">
          <color indexed="64"/>
        </top>
        <bottom style="thin">
          <color indexed="64"/>
        </bottom>
      </border>
    </dxf>
    <dxf>
      <alignment horizontal="general" vertical="center" textRotation="0" wrapText="0" indent="0" justifyLastLine="0" shrinkToFit="0" readingOrder="0"/>
      <border diagonalUp="0" diagonalDown="0" outline="0">
        <left/>
        <right/>
        <top/>
        <bottom style="thin">
          <color indexed="64"/>
        </bottom>
      </border>
    </dxf>
    <dxf>
      <font>
        <strike val="0"/>
        <outline val="0"/>
        <shadow val="0"/>
        <u val="none"/>
        <vertAlign val="baseline"/>
        <sz val="11"/>
        <color auto="1"/>
        <name val="ＭＳ Ｐゴシック"/>
        <scheme val="none"/>
      </font>
      <fill>
        <patternFill patternType="solid">
          <fgColor indexed="64"/>
          <bgColor theme="8" tint="0.79998168889431442"/>
        </patternFill>
      </fill>
      <alignment horizontal="general" vertical="center" textRotation="0" wrapText="0" indent="0" justifyLastLine="0" shrinkToFit="0" readingOrder="0"/>
      <border diagonalUp="0" diagonalDown="0" outline="0">
        <left/>
        <right/>
        <top style="thin">
          <color indexed="64"/>
        </top>
        <bottom style="thin">
          <color indexed="64"/>
        </bottom>
      </border>
    </dxf>
    <dxf>
      <alignment horizontal="general" vertical="center" textRotation="0" wrapText="0" indent="0" justifyLastLine="0" shrinkToFit="0" readingOrder="0"/>
      <border diagonalUp="0" diagonalDown="0" outline="0">
        <left/>
        <right/>
        <top/>
        <bottom style="thin">
          <color indexed="64"/>
        </bottom>
      </border>
    </dxf>
    <dxf>
      <font>
        <b val="0"/>
        <i val="0"/>
        <strike val="0"/>
        <condense val="0"/>
        <extend val="0"/>
        <outline val="0"/>
        <shadow val="0"/>
        <u val="none"/>
        <vertAlign val="baseline"/>
        <sz val="11"/>
        <color auto="1"/>
        <name val="ＭＳ Ｐゴシック"/>
        <scheme val="none"/>
      </font>
      <alignment horizontal="general" vertical="center" textRotation="0" wrapText="0" indent="0" justifyLastLine="0" shrinkToFit="0" readingOrder="0"/>
      <border diagonalUp="0" diagonalDown="0" outline="0">
        <left/>
        <right style="thin">
          <color indexed="64"/>
        </right>
        <top style="medium">
          <color indexed="64"/>
        </top>
        <bottom style="medium">
          <color indexed="64"/>
        </bottom>
      </border>
    </dxf>
    <dxf>
      <font>
        <strike val="0"/>
        <outline val="0"/>
        <shadow val="0"/>
        <u val="none"/>
        <vertAlign val="baseline"/>
        <sz val="11"/>
        <color auto="1"/>
        <name val="ＭＳ Ｐゴシック"/>
        <scheme val="none"/>
      </font>
      <alignment horizontal="general" vertical="center" textRotation="0" wrapText="0" indent="0" justifyLastLine="0" shrinkToFit="0" readingOrder="0"/>
      <border diagonalUp="0" diagonalDown="0" outline="0">
        <left/>
        <right style="thin">
          <color indexed="64"/>
        </right>
        <top/>
        <bottom/>
      </border>
    </dxf>
    <dxf>
      <alignment horizontal="general" vertical="center" textRotation="0" wrapText="0" indent="0" justifyLastLine="0" shrinkToFit="0" readingOrder="0"/>
      <border diagonalUp="0" diagonalDown="0" outline="0">
        <left/>
        <right/>
        <top/>
        <bottom style="thin">
          <color indexed="64"/>
        </bottom>
      </border>
    </dxf>
    <dxf>
      <font>
        <b val="0"/>
        <i val="0"/>
        <strike val="0"/>
        <condense val="0"/>
        <extend val="0"/>
        <outline val="0"/>
        <shadow val="0"/>
        <u val="none"/>
        <vertAlign val="baseline"/>
        <sz val="11"/>
        <color auto="1"/>
        <name val="ＭＳ Ｐゴシック"/>
        <scheme val="none"/>
      </font>
      <numFmt numFmtId="176" formatCode="#,##0_ "/>
      <fill>
        <patternFill patternType="solid">
          <fgColor indexed="64"/>
          <bgColor theme="8" tint="0.79998168889431442"/>
        </patternFill>
      </fill>
      <alignment horizontal="general" vertical="center" textRotation="0" wrapText="0" indent="0" justifyLastLine="0" shrinkToFit="0" readingOrder="0"/>
      <border diagonalUp="0" diagonalDown="0" outline="0">
        <left style="thin">
          <color indexed="64"/>
        </left>
        <right/>
        <top/>
        <bottom/>
      </border>
    </dxf>
    <dxf>
      <font>
        <b val="0"/>
        <i val="0"/>
        <strike val="0"/>
        <condense val="0"/>
        <extend val="0"/>
        <outline val="0"/>
        <shadow val="0"/>
        <u val="none"/>
        <vertAlign val="baseline"/>
        <sz val="12"/>
        <color auto="1"/>
        <name val="ＭＳ Ｐゴシック"/>
        <scheme val="none"/>
      </font>
      <numFmt numFmtId="176" formatCode="#,##0_ "/>
      <alignment horizontal="general" vertical="center" textRotation="0" wrapText="0" indent="0" justifyLastLine="0" shrinkToFit="0" readingOrder="0"/>
      <border diagonalUp="0" diagonalDown="0" outline="0">
        <left style="thin">
          <color indexed="64"/>
        </left>
        <right/>
        <top/>
        <bottom style="thin">
          <color indexed="64"/>
        </bottom>
      </border>
    </dxf>
    <dxf>
      <font>
        <b val="0"/>
        <i val="0"/>
        <strike val="0"/>
        <condense val="0"/>
        <extend val="0"/>
        <outline val="0"/>
        <shadow val="0"/>
        <u val="none"/>
        <vertAlign val="baseline"/>
        <sz val="11"/>
        <color auto="1"/>
        <name val="ＭＳ Ｐゴシック"/>
        <scheme val="none"/>
      </font>
      <numFmt numFmtId="176" formatCode="#,##0_ "/>
      <fill>
        <patternFill patternType="solid">
          <fgColor indexed="64"/>
          <bgColor theme="8" tint="0.79998168889431442"/>
        </patternFill>
      </fill>
      <alignment horizontal="general"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auto="1"/>
        <name val="ＭＳ Ｐゴシック"/>
        <scheme val="none"/>
      </font>
      <numFmt numFmtId="176" formatCode="#,##0_ "/>
      <alignment horizontal="general" vertical="center" textRotation="0" wrapText="0" indent="0" justifyLastLine="0" shrinkToFit="0" readingOrder="0"/>
      <border diagonalUp="0" diagonalDown="0" outline="0">
        <left style="thin">
          <color indexed="64"/>
        </left>
        <right style="thin">
          <color indexed="64"/>
        </right>
        <top/>
        <bottom style="thin">
          <color indexed="64"/>
        </bottom>
      </border>
    </dxf>
    <dxf>
      <font>
        <b val="0"/>
        <i val="0"/>
        <strike val="0"/>
        <condense val="0"/>
        <extend val="0"/>
        <outline val="0"/>
        <shadow val="0"/>
        <u val="none"/>
        <vertAlign val="baseline"/>
        <sz val="11"/>
        <color auto="1"/>
        <name val="ＭＳ Ｐゴシック"/>
        <scheme val="none"/>
      </font>
      <alignment horizontal="left" vertical="center" textRotation="0" wrapText="0" indent="0" justifyLastLine="0" shrinkToFit="0" readingOrder="0"/>
      <border diagonalUp="0" diagonalDown="0" outline="0">
        <left/>
        <right style="thin">
          <color indexed="64"/>
        </right>
        <top style="thin">
          <color indexed="64"/>
        </top>
        <bottom style="thin">
          <color indexed="64"/>
        </bottom>
      </border>
    </dxf>
    <dxf>
      <font>
        <strike val="0"/>
        <outline val="0"/>
        <shadow val="0"/>
        <u val="none"/>
        <vertAlign val="baseline"/>
        <sz val="11"/>
        <color auto="1"/>
        <name val="ＭＳ Ｐゴシック"/>
        <scheme val="none"/>
      </font>
      <alignment horizontal="left" vertical="center" textRotation="0" wrapText="0" indent="0" justifyLastLine="0" shrinkToFit="0" readingOrder="0"/>
      <border diagonalUp="0" diagonalDown="0" outline="0">
        <left/>
        <right style="thin">
          <color indexed="64"/>
        </right>
        <top style="thin">
          <color indexed="64"/>
        </top>
        <bottom style="thin">
          <color indexed="64"/>
        </bottom>
      </border>
    </dxf>
    <dxf>
      <alignment horizontal="left" vertical="center" textRotation="0" wrapText="0" indent="0" justifyLastLine="0" shrinkToFit="0" readingOrder="0"/>
      <border diagonalUp="0" diagonalDown="0" outline="0">
        <left/>
        <right style="thin">
          <color indexed="64"/>
        </right>
        <top/>
        <bottom style="thin">
          <color indexed="64"/>
        </bottom>
      </border>
    </dxf>
    <dxf>
      <font>
        <b val="0"/>
        <i val="0"/>
        <strike val="0"/>
        <condense val="0"/>
        <extend val="0"/>
        <outline val="0"/>
        <shadow val="0"/>
        <u val="none"/>
        <vertAlign val="baseline"/>
        <sz val="11"/>
        <color auto="1"/>
        <name val="ＭＳ Ｐゴシック"/>
        <scheme val="none"/>
      </font>
      <fill>
        <patternFill patternType="solid">
          <fgColor indexed="64"/>
          <bgColor theme="8" tint="0.79998168889431442"/>
        </patternFill>
      </fill>
      <alignment horizontal="right" vertical="center" textRotation="0" wrapText="0" indent="0" justifyLastLine="0" shrinkToFit="0" readingOrder="0"/>
      <border diagonalUp="0" diagonalDown="0" outline="0">
        <left/>
        <right/>
        <top style="thin">
          <color indexed="64"/>
        </top>
        <bottom style="thin">
          <color indexed="64"/>
        </bottom>
      </border>
    </dxf>
    <dxf>
      <font>
        <b val="0"/>
        <i val="0"/>
        <strike val="0"/>
        <condense val="0"/>
        <extend val="0"/>
        <outline val="0"/>
        <shadow val="0"/>
        <u val="none"/>
        <vertAlign val="baseline"/>
        <sz val="11"/>
        <color auto="1"/>
        <name val="ＭＳ Ｐゴシック"/>
        <scheme val="none"/>
      </font>
      <alignment horizontal="right" vertical="center" textRotation="0" wrapText="0" indent="0" justifyLastLine="0" shrinkToFit="0" readingOrder="0"/>
      <border diagonalUp="0" diagonalDown="0" outline="0">
        <left/>
        <right/>
        <top/>
        <bottom style="thin">
          <color indexed="64"/>
        </bottom>
      </border>
    </dxf>
    <dxf>
      <font>
        <b val="0"/>
        <i val="0"/>
        <strike val="0"/>
        <condense val="0"/>
        <extend val="0"/>
        <outline val="0"/>
        <shadow val="0"/>
        <u val="none"/>
        <vertAlign val="baseline"/>
        <sz val="11"/>
        <color auto="1"/>
        <name val="ＭＳ Ｐゴシック"/>
        <scheme val="none"/>
      </font>
      <alignment horizontal="left" vertical="center" textRotation="0" wrapText="0" indent="0" justifyLastLine="0" shrinkToFit="0" readingOrder="0"/>
      <border diagonalUp="0" diagonalDown="0" outline="0">
        <left/>
        <right/>
        <top style="thin">
          <color indexed="64"/>
        </top>
        <bottom style="thin">
          <color indexed="64"/>
        </bottom>
      </border>
    </dxf>
    <dxf>
      <font>
        <strike val="0"/>
        <outline val="0"/>
        <shadow val="0"/>
        <u val="none"/>
        <vertAlign val="baseline"/>
        <sz val="11"/>
        <color auto="1"/>
        <name val="ＭＳ Ｐゴシック"/>
        <scheme val="none"/>
      </font>
      <alignment horizontal="left" vertical="center" textRotation="0" wrapText="0" indent="0" justifyLastLine="0" shrinkToFit="0" readingOrder="0"/>
      <border diagonalUp="0" diagonalDown="0" outline="0">
        <left/>
        <right/>
        <top style="thin">
          <color indexed="64"/>
        </top>
        <bottom style="thin">
          <color indexed="64"/>
        </bottom>
      </border>
    </dxf>
    <dxf>
      <alignment horizontal="left" vertical="center" textRotation="0" wrapText="0" indent="0" justifyLastLine="0" shrinkToFit="0" readingOrder="0"/>
      <border diagonalUp="0" diagonalDown="0" outline="0">
        <left/>
        <right/>
        <top/>
        <bottom style="thin">
          <color indexed="64"/>
        </bottom>
      </border>
    </dxf>
    <dxf>
      <font>
        <b val="0"/>
        <i val="0"/>
        <strike val="0"/>
        <condense val="0"/>
        <extend val="0"/>
        <outline val="0"/>
        <shadow val="0"/>
        <u val="none"/>
        <vertAlign val="baseline"/>
        <sz val="11"/>
        <color auto="1"/>
        <name val="ＭＳ Ｐゴシック"/>
        <scheme val="none"/>
      </font>
      <fill>
        <patternFill patternType="solid">
          <fgColor indexed="64"/>
          <bgColor theme="8" tint="0.79998168889431442"/>
        </patternFill>
      </fill>
      <alignment horizontal="right" vertical="center" textRotation="0" wrapText="0" indent="0" justifyLastLine="0" shrinkToFit="0" readingOrder="0"/>
      <border diagonalUp="0" diagonalDown="0" outline="0">
        <left style="thin">
          <color indexed="64"/>
        </left>
        <right/>
        <top style="thin">
          <color indexed="64"/>
        </top>
        <bottom style="thin">
          <color indexed="64"/>
        </bottom>
      </border>
    </dxf>
    <dxf>
      <font>
        <b val="0"/>
        <i val="0"/>
        <strike val="0"/>
        <condense val="0"/>
        <extend val="0"/>
        <outline val="0"/>
        <shadow val="0"/>
        <u val="none"/>
        <vertAlign val="baseline"/>
        <sz val="11"/>
        <color auto="1"/>
        <name val="ＭＳ Ｐゴシック"/>
        <scheme val="none"/>
      </font>
      <alignment horizontal="right" vertical="center" textRotation="0" wrapText="0" indent="0" justifyLastLine="0" shrinkToFit="0" readingOrder="0"/>
      <border diagonalUp="0" diagonalDown="0" outline="0">
        <left style="thin">
          <color indexed="64"/>
        </left>
        <right/>
        <top/>
        <bottom style="thin">
          <color indexed="64"/>
        </bottom>
      </border>
    </dxf>
    <dxf>
      <font>
        <b val="0"/>
        <i val="0"/>
        <strike val="0"/>
        <condense val="0"/>
        <extend val="0"/>
        <outline val="0"/>
        <shadow val="0"/>
        <u val="none"/>
        <vertAlign val="baseline"/>
        <sz val="16"/>
        <color auto="1"/>
        <name val="ＭＳ Ｐゴシック"/>
        <scheme val="none"/>
      </font>
      <fill>
        <patternFill patternType="solid">
          <fgColor indexed="64"/>
          <bgColor theme="8" tint="0.79998168889431442"/>
        </patternFill>
      </fill>
      <alignment horizontal="center" vertical="center" textRotation="0" wrapText="0" indent="0" justifyLastLine="0" shrinkToFit="0" readingOrder="0"/>
      <border diagonalUp="0" diagonalDown="0" outline="0">
        <left/>
        <right/>
        <top style="thin">
          <color indexed="64"/>
        </top>
        <bottom style="thin">
          <color indexed="64"/>
        </bottom>
      </border>
    </dxf>
    <dxf>
      <font>
        <b val="0"/>
        <i val="0"/>
        <strike val="0"/>
        <condense val="0"/>
        <extend val="0"/>
        <outline val="0"/>
        <shadow val="0"/>
        <u val="none"/>
        <vertAlign val="baseline"/>
        <sz val="16"/>
        <color auto="1"/>
        <name val="ＭＳ Ｐゴシック"/>
        <scheme val="none"/>
      </font>
      <alignment horizontal="center" vertical="center" textRotation="0" wrapText="0" indent="0" justifyLastLine="0" shrinkToFit="0" readingOrder="0"/>
      <border diagonalUp="0" diagonalDown="0" outline="0">
        <left/>
        <right/>
        <top/>
        <bottom style="thin">
          <color indexed="64"/>
        </bottom>
      </border>
    </dxf>
    <dxf>
      <border outline="0">
        <left style="thin">
          <color indexed="64"/>
        </left>
        <right style="thin">
          <color indexed="64"/>
        </right>
        <top style="thin">
          <color indexed="64"/>
        </top>
      </border>
    </dxf>
    <dxf>
      <border outline="0">
        <bottom style="thin">
          <color indexed="64"/>
        </bottom>
      </border>
    </dxf>
    <dxf>
      <fill>
        <patternFill>
          <bgColor theme="8" tint="0.79998168889431442"/>
        </patternFill>
      </fill>
    </dxf>
    <dxf>
      <fill>
        <patternFill>
          <bgColor theme="0" tint="-4.9989318521683403E-2"/>
        </patternFill>
      </fill>
    </dxf>
    <dxf>
      <font>
        <b/>
        <i val="0"/>
      </font>
      <fill>
        <patternFill>
          <bgColor theme="0" tint="-0.14996795556505021"/>
        </patternFill>
      </fill>
    </dxf>
    <dxf>
      <font>
        <b/>
        <i val="0"/>
      </font>
      <fill>
        <patternFill>
          <bgColor theme="0" tint="-0.14996795556505021"/>
        </patternFill>
      </fill>
    </dxf>
    <dxf>
      <font>
        <b/>
        <i val="0"/>
      </font>
      <fill>
        <patternFill>
          <bgColor theme="0" tint="-0.14996795556505021"/>
        </patternFill>
      </fill>
      <border>
        <top style="double">
          <color auto="1"/>
        </top>
      </border>
    </dxf>
    <dxf>
      <font>
        <b/>
        <i val="0"/>
      </font>
      <fill>
        <patternFill>
          <bgColor theme="0" tint="-0.14996795556505021"/>
        </patternFill>
      </fill>
    </dxf>
    <dxf>
      <border>
        <left style="thin">
          <color theme="1" tint="0.499984740745262"/>
        </left>
        <right style="thin">
          <color theme="1" tint="0.499984740745262"/>
        </right>
        <top style="thin">
          <color theme="1" tint="0.499984740745262"/>
        </top>
        <bottom style="thin">
          <color theme="1" tint="0.499984740745262"/>
        </bottom>
        <vertical style="thin">
          <color theme="1" tint="0.499984740745262"/>
        </vertical>
        <horizontal style="thin">
          <color theme="1" tint="0.499984740745262"/>
        </horizontal>
      </border>
    </dxf>
    <dxf>
      <border>
        <left style="thin">
          <color auto="1"/>
        </left>
        <right style="thin">
          <color auto="1"/>
        </right>
        <top style="thin">
          <color auto="1"/>
        </top>
        <bottom style="thin">
          <color auto="1"/>
        </bottom>
      </border>
    </dxf>
  </dxfs>
  <tableStyles count="2" defaultTableStyle="TableStyleMedium2" defaultPivotStyle="PivotStyleLight16">
    <tableStyle name="テーブル スタイル 1" pivot="0" count="1">
      <tableStyleElement type="wholeTable" dxfId="757"/>
    </tableStyle>
    <tableStyle name="テーブル スタイル 1 2" pivot="0" count="6">
      <tableStyleElement type="wholeTable" dxfId="756"/>
      <tableStyleElement type="headerRow" dxfId="755"/>
      <tableStyleElement type="totalRow" dxfId="754"/>
      <tableStyleElement type="firstColumn" dxfId="753"/>
      <tableStyleElement type="lastColumn" dxfId="752"/>
      <tableStyleElement type="firstRowStripe" dxfId="751"/>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0</xdr:col>
      <xdr:colOff>565148</xdr:colOff>
      <xdr:row>12</xdr:row>
      <xdr:rowOff>31750</xdr:rowOff>
    </xdr:from>
    <xdr:to>
      <xdr:col>5</xdr:col>
      <xdr:colOff>735923</xdr:colOff>
      <xdr:row>13</xdr:row>
      <xdr:rowOff>370750</xdr:rowOff>
    </xdr:to>
    <xdr:sp macro="" textlink="">
      <xdr:nvSpPr>
        <xdr:cNvPr id="3" name="角丸四角形 2"/>
        <xdr:cNvSpPr/>
      </xdr:nvSpPr>
      <xdr:spPr>
        <a:xfrm>
          <a:off x="565148" y="4699000"/>
          <a:ext cx="5400000" cy="720000"/>
        </a:xfrm>
        <a:prstGeom prst="roundRect">
          <a:avLst/>
        </a:prstGeom>
        <a:solidFill>
          <a:sysClr val="window" lastClr="FFFFFF"/>
        </a:solidFill>
        <a:ln w="38100">
          <a:solidFill>
            <a:srgbClr val="FF0000"/>
          </a:solidFill>
          <a:prstDash val="solid"/>
        </a:ln>
        <a:effectLst>
          <a:outerShdw blurRad="50800" dist="38100" dir="2700000" algn="tl"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l"/>
          <a:r>
            <a:rPr kumimoji="1" lang="ja-JP" altLang="en-US" sz="1000" b="1">
              <a:solidFill>
                <a:sysClr val="windowText" lastClr="000000"/>
              </a:solidFill>
              <a:latin typeface="HG丸ｺﾞｼｯｸM-PRO" panose="020F0600000000000000" pitchFamily="50" charset="-128"/>
              <a:ea typeface="HG丸ｺﾞｼｯｸM-PRO" panose="020F0600000000000000" pitchFamily="50" charset="-128"/>
            </a:rPr>
            <a:t>★遂行状況報告、実績報告時にはこのエクセルファイルをメールで提出してください。</a:t>
          </a:r>
          <a:endParaRPr kumimoji="1" lang="en-US" altLang="ja-JP" sz="1000" b="1">
            <a:solidFill>
              <a:sysClr val="windowText" lastClr="000000"/>
            </a:solidFill>
            <a:latin typeface="HG丸ｺﾞｼｯｸM-PRO" panose="020F0600000000000000" pitchFamily="50" charset="-128"/>
            <a:ea typeface="HG丸ｺﾞｼｯｸM-PRO" panose="020F0600000000000000" pitchFamily="50" charset="-128"/>
          </a:endParaRPr>
        </a:p>
        <a:p>
          <a:pPr algn="l"/>
          <a:r>
            <a:rPr kumimoji="1" lang="ja-JP" altLang="en-US" sz="1000" b="1">
              <a:solidFill>
                <a:sysClr val="windowText" lastClr="000000"/>
              </a:solidFill>
              <a:latin typeface="HG丸ｺﾞｼｯｸM-PRO" panose="020F0600000000000000" pitchFamily="50" charset="-128"/>
              <a:ea typeface="HG丸ｺﾞｼｯｸM-PRO" panose="020F0600000000000000" pitchFamily="50" charset="-128"/>
            </a:rPr>
            <a:t>★提出していただく際には、貴社にて任意のパスワードを必ず設定してください。</a:t>
          </a:r>
          <a:endParaRPr kumimoji="1" lang="en-US" altLang="ja-JP" sz="1000" b="1">
            <a:solidFill>
              <a:sysClr val="windowText" lastClr="000000"/>
            </a:solidFill>
            <a:latin typeface="HG丸ｺﾞｼｯｸM-PRO" panose="020F0600000000000000" pitchFamily="50" charset="-128"/>
            <a:ea typeface="HG丸ｺﾞｼｯｸM-PRO" panose="020F0600000000000000" pitchFamily="50" charset="-128"/>
          </a:endParaRPr>
        </a:p>
      </xdr:txBody>
    </xdr:sp>
    <xdr:clientData/>
  </xdr:twoCellAnchor>
  <xdr:twoCellAnchor>
    <xdr:from>
      <xdr:col>0</xdr:col>
      <xdr:colOff>238125</xdr:colOff>
      <xdr:row>0</xdr:row>
      <xdr:rowOff>161925</xdr:rowOff>
    </xdr:from>
    <xdr:to>
      <xdr:col>1</xdr:col>
      <xdr:colOff>1049867</xdr:colOff>
      <xdr:row>1</xdr:row>
      <xdr:rowOff>338667</xdr:rowOff>
    </xdr:to>
    <xdr:sp macro="" textlink="">
      <xdr:nvSpPr>
        <xdr:cNvPr id="4" name="角丸四角形 3"/>
        <xdr:cNvSpPr/>
      </xdr:nvSpPr>
      <xdr:spPr>
        <a:xfrm>
          <a:off x="238125" y="161925"/>
          <a:ext cx="1754717" cy="462492"/>
        </a:xfrm>
        <a:prstGeom prst="roundRect">
          <a:avLst/>
        </a:prstGeom>
        <a:solidFill>
          <a:sysClr val="window" lastClr="FFFFFF"/>
        </a:solidFill>
        <a:ln w="38100">
          <a:solidFill>
            <a:srgbClr val="0070C0"/>
          </a:solidFill>
          <a:prstDash val="solid"/>
        </a:ln>
        <a:effectLst>
          <a:outerShdw blurRad="50800" dist="38100" dir="2700000" algn="tl"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a:r>
            <a:rPr kumimoji="1" lang="ja-JP" altLang="en-US" sz="1800" b="1">
              <a:solidFill>
                <a:sysClr val="windowText" lastClr="000000"/>
              </a:solidFill>
              <a:latin typeface="HG丸ｺﾞｼｯｸM-PRO" panose="020F0600000000000000" pitchFamily="50" charset="-128"/>
              <a:ea typeface="HG丸ｺﾞｼｯｸM-PRO" panose="020F0600000000000000" pitchFamily="50" charset="-128"/>
            </a:rPr>
            <a:t>★記入例★</a:t>
          </a:r>
        </a:p>
      </xdr:txBody>
    </xdr:sp>
    <xdr:clientData/>
  </xdr:twoCellAnchor>
  <xdr:twoCellAnchor>
    <xdr:from>
      <xdr:col>1</xdr:col>
      <xdr:colOff>893230</xdr:colOff>
      <xdr:row>8</xdr:row>
      <xdr:rowOff>41275</xdr:rowOff>
    </xdr:from>
    <xdr:to>
      <xdr:col>3</xdr:col>
      <xdr:colOff>766105</xdr:colOff>
      <xdr:row>9</xdr:row>
      <xdr:rowOff>380275</xdr:rowOff>
    </xdr:to>
    <xdr:sp macro="" textlink="">
      <xdr:nvSpPr>
        <xdr:cNvPr id="5" name="角丸四角形吹き出し 4"/>
        <xdr:cNvSpPr/>
      </xdr:nvSpPr>
      <xdr:spPr>
        <a:xfrm>
          <a:off x="1836205" y="3184525"/>
          <a:ext cx="2016000" cy="720000"/>
        </a:xfrm>
        <a:prstGeom prst="wedgeRoundRectCallout">
          <a:avLst>
            <a:gd name="adj1" fmla="val -64690"/>
            <a:gd name="adj2" fmla="val -63760"/>
            <a:gd name="adj3" fmla="val 16667"/>
          </a:avLst>
        </a:prstGeom>
        <a:solidFill>
          <a:sysClr val="window" lastClr="FFFFFF"/>
        </a:solidFill>
        <a:ln w="38100">
          <a:solidFill>
            <a:srgbClr val="0070C0"/>
          </a:solidFill>
          <a:prstDash val="solid"/>
        </a:ln>
        <a:effectLst>
          <a:outerShdw blurRad="50800" dist="38100" dir="2700000" algn="tl"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lnSpc>
              <a:spcPts val="1900"/>
            </a:lnSpc>
          </a:pPr>
          <a:r>
            <a:rPr kumimoji="1" lang="ja-JP" altLang="en-US" sz="1000" b="1">
              <a:solidFill>
                <a:sysClr val="windowText" lastClr="000000"/>
              </a:solidFill>
              <a:latin typeface="HG丸ｺﾞｼｯｸM-PRO" panose="020F0600000000000000" pitchFamily="50" charset="-128"/>
              <a:ea typeface="HG丸ｺﾞｼｯｸM-PRO" panose="020F0600000000000000" pitchFamily="50" charset="-128"/>
            </a:rPr>
            <a:t>総支給額</a:t>
          </a:r>
          <a:r>
            <a:rPr kumimoji="1" lang="en-US" altLang="ja-JP" sz="1000" b="1">
              <a:solidFill>
                <a:sysClr val="windowText" lastClr="000000"/>
              </a:solidFill>
              <a:latin typeface="HG丸ｺﾞｼｯｸM-PRO" panose="020F0600000000000000" pitchFamily="50" charset="-128"/>
              <a:ea typeface="HG丸ｺﾞｼｯｸM-PRO" panose="020F0600000000000000" pitchFamily="50" charset="-128"/>
            </a:rPr>
            <a:t>(A)</a:t>
          </a:r>
          <a:r>
            <a:rPr kumimoji="1" lang="ja-JP" altLang="en-US" sz="1000" b="1">
              <a:solidFill>
                <a:sysClr val="windowText" lastClr="000000"/>
              </a:solidFill>
              <a:latin typeface="HG丸ｺﾞｼｯｸM-PRO" panose="020F0600000000000000" pitchFamily="50" charset="-128"/>
              <a:ea typeface="HG丸ｺﾞｼｯｸM-PRO" panose="020F0600000000000000" pitchFamily="50" charset="-128"/>
            </a:rPr>
            <a:t>は貴社の給与明細等から転記してください。</a:t>
          </a:r>
        </a:p>
      </xdr:txBody>
    </xdr:sp>
    <xdr:clientData/>
  </xdr:twoCellAnchor>
  <xdr:twoCellAnchor>
    <xdr:from>
      <xdr:col>1</xdr:col>
      <xdr:colOff>685800</xdr:colOff>
      <xdr:row>6</xdr:row>
      <xdr:rowOff>219075</xdr:rowOff>
    </xdr:from>
    <xdr:to>
      <xdr:col>4</xdr:col>
      <xdr:colOff>760940</xdr:colOff>
      <xdr:row>7</xdr:row>
      <xdr:rowOff>243945</xdr:rowOff>
    </xdr:to>
    <xdr:cxnSp macro="">
      <xdr:nvCxnSpPr>
        <xdr:cNvPr id="7" name="直線矢印コネクタ 6"/>
        <xdr:cNvCxnSpPr>
          <a:stCxn id="2" idx="1"/>
        </xdr:cNvCxnSpPr>
      </xdr:nvCxnSpPr>
      <xdr:spPr>
        <a:xfrm flipH="1" flipV="1">
          <a:off x="1628775" y="2600325"/>
          <a:ext cx="3170765" cy="405870"/>
        </a:xfrm>
        <a:prstGeom prst="straightConnector1">
          <a:avLst/>
        </a:prstGeom>
        <a:ln w="28575">
          <a:solidFill>
            <a:srgbClr val="0070C0"/>
          </a:solidFill>
          <a:tailEnd type="arrow"/>
        </a:ln>
        <a:effectLst>
          <a:outerShdw blurRad="50800" dist="38100" dir="2700000" algn="tl" rotWithShape="0">
            <a:prstClr val="black">
              <a:alpha val="40000"/>
            </a:prstClr>
          </a:outerShdw>
        </a:effectLst>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476250</xdr:colOff>
      <xdr:row>4</xdr:row>
      <xdr:rowOff>285750</xdr:rowOff>
    </xdr:from>
    <xdr:to>
      <xdr:col>4</xdr:col>
      <xdr:colOff>760940</xdr:colOff>
      <xdr:row>7</xdr:row>
      <xdr:rowOff>243945</xdr:rowOff>
    </xdr:to>
    <xdr:cxnSp macro="">
      <xdr:nvCxnSpPr>
        <xdr:cNvPr id="9" name="直線矢印コネクタ 8"/>
        <xdr:cNvCxnSpPr>
          <a:stCxn id="2" idx="1"/>
        </xdr:cNvCxnSpPr>
      </xdr:nvCxnSpPr>
      <xdr:spPr>
        <a:xfrm flipH="1" flipV="1">
          <a:off x="3562350" y="1524000"/>
          <a:ext cx="1237190" cy="1482195"/>
        </a:xfrm>
        <a:prstGeom prst="straightConnector1">
          <a:avLst/>
        </a:prstGeom>
        <a:ln w="28575">
          <a:solidFill>
            <a:srgbClr val="0070C0"/>
          </a:solidFill>
          <a:tailEnd type="arrow"/>
        </a:ln>
        <a:effectLst>
          <a:outerShdw blurRad="50800" dist="38100" dir="2700000" algn="tl" rotWithShape="0">
            <a:prstClr val="black">
              <a:alpha val="40000"/>
            </a:prstClr>
          </a:outerShdw>
        </a:effectLst>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476250</xdr:colOff>
      <xdr:row>3</xdr:row>
      <xdr:rowOff>161925</xdr:rowOff>
    </xdr:from>
    <xdr:to>
      <xdr:col>4</xdr:col>
      <xdr:colOff>760940</xdr:colOff>
      <xdr:row>7</xdr:row>
      <xdr:rowOff>243945</xdr:rowOff>
    </xdr:to>
    <xdr:cxnSp macro="">
      <xdr:nvCxnSpPr>
        <xdr:cNvPr id="14" name="直線矢印コネクタ 13"/>
        <xdr:cNvCxnSpPr>
          <a:stCxn id="2" idx="1"/>
        </xdr:cNvCxnSpPr>
      </xdr:nvCxnSpPr>
      <xdr:spPr>
        <a:xfrm flipH="1" flipV="1">
          <a:off x="3562350" y="1114425"/>
          <a:ext cx="1237190" cy="1891770"/>
        </a:xfrm>
        <a:prstGeom prst="straightConnector1">
          <a:avLst/>
        </a:prstGeom>
        <a:ln w="28575">
          <a:solidFill>
            <a:srgbClr val="0070C0"/>
          </a:solidFill>
          <a:tailEnd type="arrow"/>
        </a:ln>
        <a:effectLst>
          <a:outerShdw blurRad="50800" dist="38100" dir="2700000" algn="tl" rotWithShape="0">
            <a:prstClr val="black">
              <a:alpha val="40000"/>
            </a:prstClr>
          </a:outerShdw>
        </a:effectLst>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760940</xdr:colOff>
      <xdr:row>5</xdr:row>
      <xdr:rowOff>564090</xdr:rowOff>
    </xdr:from>
    <xdr:to>
      <xdr:col>5</xdr:col>
      <xdr:colOff>990600</xdr:colOff>
      <xdr:row>9</xdr:row>
      <xdr:rowOff>114299</xdr:rowOff>
    </xdr:to>
    <xdr:sp macro="" textlink="">
      <xdr:nvSpPr>
        <xdr:cNvPr id="2" name="角丸四角形 1"/>
        <xdr:cNvSpPr/>
      </xdr:nvSpPr>
      <xdr:spPr>
        <a:xfrm>
          <a:off x="4799540" y="2373840"/>
          <a:ext cx="1420285" cy="1264709"/>
        </a:xfrm>
        <a:prstGeom prst="roundRect">
          <a:avLst/>
        </a:prstGeom>
        <a:solidFill>
          <a:sysClr val="window" lastClr="FFFFFF"/>
        </a:solidFill>
        <a:ln w="38100">
          <a:solidFill>
            <a:srgbClr val="0070C0"/>
          </a:solidFill>
          <a:prstDash val="solid"/>
        </a:ln>
        <a:effectLst>
          <a:outerShdw blurRad="50800" dist="38100" dir="2700000" algn="tl"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l"/>
          <a:r>
            <a:rPr kumimoji="1" lang="ja-JP" altLang="en-US" sz="1000" b="1">
              <a:solidFill>
                <a:sysClr val="windowText" lastClr="000000"/>
              </a:solidFill>
              <a:latin typeface="HG丸ｺﾞｼｯｸM-PRO" panose="020F0600000000000000" pitchFamily="50" charset="-128"/>
              <a:ea typeface="HG丸ｺﾞｼｯｸM-PRO" panose="020F0600000000000000" pitchFamily="50" charset="-128"/>
            </a:rPr>
            <a:t>青いセルを入力してください。それ以外は自動入力されます。</a:t>
          </a:r>
          <a:endParaRPr kumimoji="1" lang="en-US" altLang="ja-JP" sz="1000" b="1">
            <a:solidFill>
              <a:sysClr val="windowText" lastClr="000000"/>
            </a:solidFill>
            <a:latin typeface="HG丸ｺﾞｼｯｸM-PRO" panose="020F0600000000000000" pitchFamily="50" charset="-128"/>
            <a:ea typeface="HG丸ｺﾞｼｯｸM-PRO" panose="020F0600000000000000" pitchFamily="50" charset="-128"/>
          </a:endParaRPr>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13</xdr:col>
      <xdr:colOff>0</xdr:colOff>
      <xdr:row>31</xdr:row>
      <xdr:rowOff>0</xdr:rowOff>
    </xdr:from>
    <xdr:to>
      <xdr:col>13</xdr:col>
      <xdr:colOff>0</xdr:colOff>
      <xdr:row>31</xdr:row>
      <xdr:rowOff>0</xdr:rowOff>
    </xdr:to>
    <xdr:sp macro="" textlink="">
      <xdr:nvSpPr>
        <xdr:cNvPr id="2" name="Line 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3" name="Line 3"/>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4" name="Line 4"/>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5" name="Line 5"/>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6" name="Line 8"/>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7" name="Line 9"/>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8" name="Line 10"/>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9" name="Line 1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0" name="Line 12"/>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1" name="Line 13"/>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2" name="Line 14"/>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3" name="Line 15"/>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4" name="Line 16"/>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5" name="Line 17"/>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6" name="Line 18"/>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7" name="Line 19"/>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8" name="Line 20"/>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9" name="Line 2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0" name="Line 22"/>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1" name="Line 23"/>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2" name="Line 24"/>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3" name="Line 25"/>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4" name="Line 26"/>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5" name="Line 27"/>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6" name="Line 28"/>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7" name="Line 29"/>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8" name="Line 30"/>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9" name="Line 3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2320910</xdr:colOff>
      <xdr:row>2</xdr:row>
      <xdr:rowOff>0</xdr:rowOff>
    </xdr:from>
    <xdr:to>
      <xdr:col>13</xdr:col>
      <xdr:colOff>363410</xdr:colOff>
      <xdr:row>4</xdr:row>
      <xdr:rowOff>138000</xdr:rowOff>
    </xdr:to>
    <xdr:sp macro="" textlink="">
      <xdr:nvSpPr>
        <xdr:cNvPr id="30" name="Text Box 35"/>
        <xdr:cNvSpPr txBox="1">
          <a:spLocks noChangeArrowheads="1"/>
        </xdr:cNvSpPr>
      </xdr:nvSpPr>
      <xdr:spPr bwMode="auto">
        <a:xfrm>
          <a:off x="6369035" y="762000"/>
          <a:ext cx="900000" cy="900000"/>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800" b="0" i="0" strike="noStrike">
              <a:solidFill>
                <a:srgbClr val="000000"/>
              </a:solidFill>
              <a:latin typeface="ＭＳ Ｐゴシック"/>
              <a:ea typeface="ＭＳ Ｐゴシック"/>
            </a:rPr>
            <a:t>（責任者印）</a:t>
          </a:r>
        </a:p>
      </xdr:txBody>
    </xdr:sp>
    <xdr:clientData/>
  </xdr:twoCellAnchor>
  <xdr:twoCellAnchor>
    <xdr:from>
      <xdr:col>12</xdr:col>
      <xdr:colOff>2320910</xdr:colOff>
      <xdr:row>2</xdr:row>
      <xdr:rowOff>0</xdr:rowOff>
    </xdr:from>
    <xdr:to>
      <xdr:col>13</xdr:col>
      <xdr:colOff>363410</xdr:colOff>
      <xdr:row>4</xdr:row>
      <xdr:rowOff>138000</xdr:rowOff>
    </xdr:to>
    <xdr:sp macro="" textlink="">
      <xdr:nvSpPr>
        <xdr:cNvPr id="32" name="Text Box 35"/>
        <xdr:cNvSpPr txBox="1">
          <a:spLocks noChangeArrowheads="1"/>
        </xdr:cNvSpPr>
      </xdr:nvSpPr>
      <xdr:spPr bwMode="auto">
        <a:xfrm>
          <a:off x="6369035" y="762000"/>
          <a:ext cx="900000" cy="900000"/>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800" b="0" i="0" strike="noStrike">
              <a:solidFill>
                <a:srgbClr val="000000"/>
              </a:solidFill>
              <a:latin typeface="ＭＳ Ｐゴシック"/>
              <a:ea typeface="ＭＳ Ｐゴシック"/>
            </a:rPr>
            <a:t>（責任者印）</a:t>
          </a:r>
        </a:p>
      </xdr:txBody>
    </xdr:sp>
    <xdr:clientData/>
  </xdr:twoCellAnchor>
  <xdr:twoCellAnchor>
    <xdr:from>
      <xdr:col>5</xdr:col>
      <xdr:colOff>269862</xdr:colOff>
      <xdr:row>2</xdr:row>
      <xdr:rowOff>0</xdr:rowOff>
    </xdr:from>
    <xdr:to>
      <xdr:col>12</xdr:col>
      <xdr:colOff>2302737</xdr:colOff>
      <xdr:row>5</xdr:row>
      <xdr:rowOff>9000</xdr:rowOff>
    </xdr:to>
    <xdr:sp macro="" textlink="">
      <xdr:nvSpPr>
        <xdr:cNvPr id="34" name="Text Box 60"/>
        <xdr:cNvSpPr txBox="1">
          <a:spLocks noChangeArrowheads="1"/>
        </xdr:cNvSpPr>
      </xdr:nvSpPr>
      <xdr:spPr bwMode="auto">
        <a:xfrm>
          <a:off x="2174862" y="762000"/>
          <a:ext cx="4176000" cy="1152000"/>
        </a:xfrm>
        <a:prstGeom prst="rect">
          <a:avLst/>
        </a:prstGeom>
        <a:noFill/>
        <a:ln w="9525">
          <a:noFill/>
          <a:miter lim="800000"/>
          <a:headEnd/>
          <a:tailEnd/>
        </a:ln>
      </xdr:spPr>
      <xdr:txBody>
        <a:bodyPr vertOverflow="clip" wrap="square" lIns="27432" tIns="18288" rIns="0" bIns="0" anchor="t" upright="1"/>
        <a:lstStyle/>
        <a:p>
          <a:pPr algn="l" rtl="0">
            <a:defRPr sz="1000"/>
          </a:pPr>
          <a:r>
            <a:rPr lang="en-US" altLang="ja-JP" sz="800" b="0" i="0" strike="noStrike">
              <a:solidFill>
                <a:srgbClr val="000000"/>
              </a:solidFill>
              <a:latin typeface="ＭＳ Ｐゴシック"/>
              <a:ea typeface="ＭＳ Ｐゴシック"/>
            </a:rPr>
            <a:t>〈</a:t>
          </a:r>
          <a:r>
            <a:rPr lang="ja-JP" altLang="en-US" sz="800" b="0" i="0" strike="noStrike">
              <a:solidFill>
                <a:srgbClr val="000000"/>
              </a:solidFill>
              <a:latin typeface="ＭＳ Ｐゴシック"/>
              <a:ea typeface="ＭＳ Ｐゴシック"/>
            </a:rPr>
            <a:t>記載上の注意</a:t>
          </a:r>
          <a:r>
            <a:rPr lang="en-US" altLang="ja-JP" sz="800" b="0" i="0" strike="noStrike">
              <a:solidFill>
                <a:srgbClr val="000000"/>
              </a:solidFill>
              <a:latin typeface="ＭＳ Ｐゴシック"/>
              <a:ea typeface="ＭＳ Ｐゴシック"/>
            </a:rPr>
            <a:t>〉</a:t>
          </a:r>
        </a:p>
        <a:p>
          <a:pPr algn="l" rtl="0">
            <a:defRPr sz="1000"/>
          </a:pPr>
          <a:r>
            <a:rPr lang="ja-JP" altLang="en-US" sz="800" b="0" i="0" strike="noStrike">
              <a:solidFill>
                <a:srgbClr val="000000"/>
              </a:solidFill>
              <a:latin typeface="ＭＳ Ｐゴシック"/>
              <a:ea typeface="ＭＳ Ｐゴシック"/>
            </a:rPr>
            <a:t>１　作業準備、打合せ</a:t>
          </a:r>
          <a:r>
            <a:rPr lang="ja-JP" altLang="ja-JP" sz="800" b="0" i="0">
              <a:effectLst/>
              <a:latin typeface="+mn-lt"/>
              <a:ea typeface="+mn-ea"/>
              <a:cs typeface="+mn-cs"/>
            </a:rPr>
            <a:t>（公社と統括管理者の打合せ以外）</a:t>
          </a:r>
          <a:r>
            <a:rPr lang="ja-JP" altLang="en-US" sz="800" b="0" i="0" strike="noStrike">
              <a:solidFill>
                <a:srgbClr val="000000"/>
              </a:solidFill>
              <a:latin typeface="ＭＳ Ｐゴシック"/>
              <a:ea typeface="ＭＳ Ｐゴシック"/>
            </a:rPr>
            <a:t>、実施場所までの往復等の間接業務に従事した時間及び就業時間外は助成対象となりませんので記入しないでください。</a:t>
          </a:r>
        </a:p>
        <a:p>
          <a:pPr algn="l" rtl="0">
            <a:defRPr sz="1000"/>
          </a:pPr>
          <a:r>
            <a:rPr lang="ja-JP" altLang="en-US" sz="800" b="0" i="0" strike="noStrike">
              <a:solidFill>
                <a:srgbClr val="000000"/>
              </a:solidFill>
              <a:latin typeface="ＭＳ Ｐゴシック"/>
              <a:ea typeface="ＭＳ Ｐゴシック"/>
            </a:rPr>
            <a:t>２　時間数は、食事・休憩・休息等を除き、</a:t>
          </a:r>
          <a:r>
            <a:rPr lang="en-US" altLang="ja-JP" sz="800" b="1" i="0" strike="noStrike">
              <a:solidFill>
                <a:srgbClr val="000000"/>
              </a:solidFill>
              <a:latin typeface="ＭＳ Ｐゴシック"/>
              <a:ea typeface="ＭＳ Ｐゴシック"/>
            </a:rPr>
            <a:t>30</a:t>
          </a:r>
          <a:r>
            <a:rPr lang="ja-JP" altLang="en-US" sz="800" b="1" i="0" strike="noStrike">
              <a:solidFill>
                <a:srgbClr val="000000"/>
              </a:solidFill>
              <a:latin typeface="ＭＳ Ｐゴシック"/>
              <a:ea typeface="ＭＳ Ｐゴシック"/>
            </a:rPr>
            <a:t>分単位</a:t>
          </a:r>
          <a:r>
            <a:rPr lang="ja-JP" altLang="en-US" sz="800" b="0" i="0" strike="noStrike">
              <a:solidFill>
                <a:srgbClr val="000000"/>
              </a:solidFill>
              <a:latin typeface="ＭＳ Ｐゴシック"/>
              <a:ea typeface="ＭＳ Ｐゴシック"/>
            </a:rPr>
            <a:t>で記入してください。</a:t>
          </a:r>
        </a:p>
        <a:p>
          <a:pPr algn="l" rtl="0">
            <a:lnSpc>
              <a:spcPts val="1200"/>
            </a:lnSpc>
            <a:defRPr sz="1000"/>
          </a:pPr>
          <a:r>
            <a:rPr lang="ja-JP" altLang="en-US" sz="800" b="0" i="0" strike="noStrike">
              <a:solidFill>
                <a:srgbClr val="000000"/>
              </a:solidFill>
              <a:latin typeface="ＭＳ Ｐゴシック"/>
              <a:ea typeface="ＭＳ Ｐゴシック"/>
            </a:rPr>
            <a:t>３　自社の事業所以外で作業を行った場合は、作業内容欄に内容のほか作業を行った場所（企業名等）を併せて記載してください。</a:t>
          </a:r>
          <a:endParaRPr lang="en-US" altLang="ja-JP" sz="800" b="0" i="0" strike="noStrike">
            <a:solidFill>
              <a:srgbClr val="000000"/>
            </a:solidFill>
            <a:latin typeface="ＭＳ Ｐゴシック"/>
            <a:ea typeface="ＭＳ Ｐゴシック"/>
          </a:endParaRPr>
        </a:p>
        <a:p>
          <a:pPr algn="l" rtl="0">
            <a:lnSpc>
              <a:spcPts val="1200"/>
            </a:lnSpc>
            <a:defRPr sz="1000"/>
          </a:pPr>
          <a:r>
            <a:rPr lang="ja-JP" altLang="en-US" sz="800" b="0" i="0" strike="noStrike">
              <a:solidFill>
                <a:srgbClr val="000000"/>
              </a:solidFill>
              <a:latin typeface="ＭＳ Ｐゴシック"/>
              <a:ea typeface="ＭＳ Ｐゴシック"/>
            </a:rPr>
            <a:t>４　１日の休憩が複数回ある場合は、その合計時間を休憩時間欄に記入してください。</a:t>
          </a:r>
        </a:p>
      </xdr:txBody>
    </xdr:sp>
    <xdr:clientData/>
  </xdr:twoCellAnchor>
</xdr:wsDr>
</file>

<file path=xl/drawings/drawing11.xml><?xml version="1.0" encoding="utf-8"?>
<xdr:wsDr xmlns:xdr="http://schemas.openxmlformats.org/drawingml/2006/spreadsheetDrawing" xmlns:a="http://schemas.openxmlformats.org/drawingml/2006/main">
  <xdr:twoCellAnchor>
    <xdr:from>
      <xdr:col>13</xdr:col>
      <xdr:colOff>0</xdr:colOff>
      <xdr:row>31</xdr:row>
      <xdr:rowOff>0</xdr:rowOff>
    </xdr:from>
    <xdr:to>
      <xdr:col>13</xdr:col>
      <xdr:colOff>0</xdr:colOff>
      <xdr:row>31</xdr:row>
      <xdr:rowOff>0</xdr:rowOff>
    </xdr:to>
    <xdr:sp macro="" textlink="">
      <xdr:nvSpPr>
        <xdr:cNvPr id="2" name="Line 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3" name="Line 3"/>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4" name="Line 4"/>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5" name="Line 5"/>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6" name="Line 8"/>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7" name="Line 9"/>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8" name="Line 10"/>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9" name="Line 1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0" name="Line 12"/>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1" name="Line 13"/>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2" name="Line 14"/>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3" name="Line 15"/>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4" name="Line 16"/>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5" name="Line 17"/>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6" name="Line 18"/>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7" name="Line 19"/>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8" name="Line 20"/>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9" name="Line 2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0" name="Line 22"/>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1" name="Line 23"/>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2" name="Line 24"/>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3" name="Line 25"/>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4" name="Line 26"/>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5" name="Line 27"/>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6" name="Line 28"/>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7" name="Line 29"/>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8" name="Line 30"/>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9" name="Line 3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2320910</xdr:colOff>
      <xdr:row>2</xdr:row>
      <xdr:rowOff>0</xdr:rowOff>
    </xdr:from>
    <xdr:to>
      <xdr:col>13</xdr:col>
      <xdr:colOff>363410</xdr:colOff>
      <xdr:row>4</xdr:row>
      <xdr:rowOff>138000</xdr:rowOff>
    </xdr:to>
    <xdr:sp macro="" textlink="">
      <xdr:nvSpPr>
        <xdr:cNvPr id="30" name="Text Box 35"/>
        <xdr:cNvSpPr txBox="1">
          <a:spLocks noChangeArrowheads="1"/>
        </xdr:cNvSpPr>
      </xdr:nvSpPr>
      <xdr:spPr bwMode="auto">
        <a:xfrm>
          <a:off x="6369035" y="762000"/>
          <a:ext cx="900000" cy="900000"/>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800" b="0" i="0" strike="noStrike">
              <a:solidFill>
                <a:srgbClr val="000000"/>
              </a:solidFill>
              <a:latin typeface="ＭＳ Ｐゴシック"/>
              <a:ea typeface="ＭＳ Ｐゴシック"/>
            </a:rPr>
            <a:t>（責任者印）</a:t>
          </a:r>
        </a:p>
      </xdr:txBody>
    </xdr:sp>
    <xdr:clientData/>
  </xdr:twoCellAnchor>
  <xdr:twoCellAnchor>
    <xdr:from>
      <xdr:col>12</xdr:col>
      <xdr:colOff>2320910</xdr:colOff>
      <xdr:row>2</xdr:row>
      <xdr:rowOff>0</xdr:rowOff>
    </xdr:from>
    <xdr:to>
      <xdr:col>13</xdr:col>
      <xdr:colOff>363410</xdr:colOff>
      <xdr:row>4</xdr:row>
      <xdr:rowOff>138000</xdr:rowOff>
    </xdr:to>
    <xdr:sp macro="" textlink="">
      <xdr:nvSpPr>
        <xdr:cNvPr id="32" name="Text Box 35"/>
        <xdr:cNvSpPr txBox="1">
          <a:spLocks noChangeArrowheads="1"/>
        </xdr:cNvSpPr>
      </xdr:nvSpPr>
      <xdr:spPr bwMode="auto">
        <a:xfrm>
          <a:off x="6369035" y="762000"/>
          <a:ext cx="900000" cy="900000"/>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800" b="0" i="0" strike="noStrike">
              <a:solidFill>
                <a:srgbClr val="000000"/>
              </a:solidFill>
              <a:latin typeface="ＭＳ Ｐゴシック"/>
              <a:ea typeface="ＭＳ Ｐゴシック"/>
            </a:rPr>
            <a:t>（責任者印）</a:t>
          </a:r>
        </a:p>
      </xdr:txBody>
    </xdr:sp>
    <xdr:clientData/>
  </xdr:twoCellAnchor>
  <xdr:twoCellAnchor>
    <xdr:from>
      <xdr:col>5</xdr:col>
      <xdr:colOff>269862</xdr:colOff>
      <xdr:row>2</xdr:row>
      <xdr:rowOff>0</xdr:rowOff>
    </xdr:from>
    <xdr:to>
      <xdr:col>12</xdr:col>
      <xdr:colOff>2302737</xdr:colOff>
      <xdr:row>5</xdr:row>
      <xdr:rowOff>9000</xdr:rowOff>
    </xdr:to>
    <xdr:sp macro="" textlink="">
      <xdr:nvSpPr>
        <xdr:cNvPr id="34" name="Text Box 60"/>
        <xdr:cNvSpPr txBox="1">
          <a:spLocks noChangeArrowheads="1"/>
        </xdr:cNvSpPr>
      </xdr:nvSpPr>
      <xdr:spPr bwMode="auto">
        <a:xfrm>
          <a:off x="2174862" y="762000"/>
          <a:ext cx="4176000" cy="1152000"/>
        </a:xfrm>
        <a:prstGeom prst="rect">
          <a:avLst/>
        </a:prstGeom>
        <a:noFill/>
        <a:ln w="9525">
          <a:noFill/>
          <a:miter lim="800000"/>
          <a:headEnd/>
          <a:tailEnd/>
        </a:ln>
      </xdr:spPr>
      <xdr:txBody>
        <a:bodyPr vertOverflow="clip" wrap="square" lIns="27432" tIns="18288" rIns="0" bIns="0" anchor="t" upright="1"/>
        <a:lstStyle/>
        <a:p>
          <a:pPr algn="l" rtl="0">
            <a:defRPr sz="1000"/>
          </a:pPr>
          <a:r>
            <a:rPr lang="en-US" altLang="ja-JP" sz="800" b="0" i="0" strike="noStrike">
              <a:solidFill>
                <a:srgbClr val="000000"/>
              </a:solidFill>
              <a:latin typeface="ＭＳ Ｐゴシック"/>
              <a:ea typeface="ＭＳ Ｐゴシック"/>
            </a:rPr>
            <a:t>〈</a:t>
          </a:r>
          <a:r>
            <a:rPr lang="ja-JP" altLang="en-US" sz="800" b="0" i="0" strike="noStrike">
              <a:solidFill>
                <a:srgbClr val="000000"/>
              </a:solidFill>
              <a:latin typeface="ＭＳ Ｐゴシック"/>
              <a:ea typeface="ＭＳ Ｐゴシック"/>
            </a:rPr>
            <a:t>記載上の注意</a:t>
          </a:r>
          <a:r>
            <a:rPr lang="en-US" altLang="ja-JP" sz="800" b="0" i="0" strike="noStrike">
              <a:solidFill>
                <a:srgbClr val="000000"/>
              </a:solidFill>
              <a:latin typeface="ＭＳ Ｐゴシック"/>
              <a:ea typeface="ＭＳ Ｐゴシック"/>
            </a:rPr>
            <a:t>〉</a:t>
          </a:r>
        </a:p>
        <a:p>
          <a:pPr algn="l" rtl="0">
            <a:defRPr sz="1000"/>
          </a:pPr>
          <a:r>
            <a:rPr lang="ja-JP" altLang="en-US" sz="800" b="0" i="0" strike="noStrike">
              <a:solidFill>
                <a:srgbClr val="000000"/>
              </a:solidFill>
              <a:latin typeface="ＭＳ Ｐゴシック"/>
              <a:ea typeface="ＭＳ Ｐゴシック"/>
            </a:rPr>
            <a:t>１　作業準備、打合せ</a:t>
          </a:r>
          <a:r>
            <a:rPr lang="ja-JP" altLang="ja-JP" sz="800" b="0" i="0">
              <a:effectLst/>
              <a:latin typeface="+mn-lt"/>
              <a:ea typeface="+mn-ea"/>
              <a:cs typeface="+mn-cs"/>
            </a:rPr>
            <a:t>（公社と統括管理者の打合せ以外）</a:t>
          </a:r>
          <a:r>
            <a:rPr lang="ja-JP" altLang="en-US" sz="800" b="0" i="0" strike="noStrike">
              <a:solidFill>
                <a:srgbClr val="000000"/>
              </a:solidFill>
              <a:latin typeface="ＭＳ Ｐゴシック"/>
              <a:ea typeface="ＭＳ Ｐゴシック"/>
            </a:rPr>
            <a:t>、実施場所までの往復等の間接業務に従事した時間及び就業時間外は助成対象となりませんので記入しないでください。</a:t>
          </a:r>
        </a:p>
        <a:p>
          <a:pPr algn="l" rtl="0">
            <a:defRPr sz="1000"/>
          </a:pPr>
          <a:r>
            <a:rPr lang="ja-JP" altLang="en-US" sz="800" b="0" i="0" strike="noStrike">
              <a:solidFill>
                <a:srgbClr val="000000"/>
              </a:solidFill>
              <a:latin typeface="ＭＳ Ｐゴシック"/>
              <a:ea typeface="ＭＳ Ｐゴシック"/>
            </a:rPr>
            <a:t>２　時間数は、食事・休憩・休息等を除き、</a:t>
          </a:r>
          <a:r>
            <a:rPr lang="en-US" altLang="ja-JP" sz="800" b="1" i="0" strike="noStrike">
              <a:solidFill>
                <a:srgbClr val="000000"/>
              </a:solidFill>
              <a:latin typeface="ＭＳ Ｐゴシック"/>
              <a:ea typeface="ＭＳ Ｐゴシック"/>
            </a:rPr>
            <a:t>30</a:t>
          </a:r>
          <a:r>
            <a:rPr lang="ja-JP" altLang="en-US" sz="800" b="1" i="0" strike="noStrike">
              <a:solidFill>
                <a:srgbClr val="000000"/>
              </a:solidFill>
              <a:latin typeface="ＭＳ Ｐゴシック"/>
              <a:ea typeface="ＭＳ Ｐゴシック"/>
            </a:rPr>
            <a:t>分単位</a:t>
          </a:r>
          <a:r>
            <a:rPr lang="ja-JP" altLang="en-US" sz="800" b="0" i="0" strike="noStrike">
              <a:solidFill>
                <a:srgbClr val="000000"/>
              </a:solidFill>
              <a:latin typeface="ＭＳ Ｐゴシック"/>
              <a:ea typeface="ＭＳ Ｐゴシック"/>
            </a:rPr>
            <a:t>で記入してください。</a:t>
          </a:r>
        </a:p>
        <a:p>
          <a:pPr algn="l" rtl="0">
            <a:lnSpc>
              <a:spcPts val="1200"/>
            </a:lnSpc>
            <a:defRPr sz="1000"/>
          </a:pPr>
          <a:r>
            <a:rPr lang="ja-JP" altLang="en-US" sz="800" b="0" i="0" strike="noStrike">
              <a:solidFill>
                <a:srgbClr val="000000"/>
              </a:solidFill>
              <a:latin typeface="ＭＳ Ｐゴシック"/>
              <a:ea typeface="ＭＳ Ｐゴシック"/>
            </a:rPr>
            <a:t>３　自社の事業所以外で作業を行った場合は、作業内容欄に内容のほか作業を行った場所（企業名等）を併せて記載してください。</a:t>
          </a:r>
          <a:endParaRPr lang="en-US" altLang="ja-JP" sz="800" b="0" i="0" strike="noStrike">
            <a:solidFill>
              <a:srgbClr val="000000"/>
            </a:solidFill>
            <a:latin typeface="ＭＳ Ｐゴシック"/>
            <a:ea typeface="ＭＳ Ｐゴシック"/>
          </a:endParaRPr>
        </a:p>
        <a:p>
          <a:pPr algn="l" rtl="0">
            <a:lnSpc>
              <a:spcPts val="1200"/>
            </a:lnSpc>
            <a:defRPr sz="1000"/>
          </a:pPr>
          <a:r>
            <a:rPr lang="ja-JP" altLang="en-US" sz="800" b="0" i="0" strike="noStrike">
              <a:solidFill>
                <a:srgbClr val="000000"/>
              </a:solidFill>
              <a:latin typeface="ＭＳ Ｐゴシック"/>
              <a:ea typeface="ＭＳ Ｐゴシック"/>
            </a:rPr>
            <a:t>４　１日の休憩が複数回ある場合は、その合計時間を休憩時間欄に記入してください。</a:t>
          </a:r>
        </a:p>
      </xdr:txBody>
    </xdr:sp>
    <xdr:clientData/>
  </xdr:twoCellAnchor>
</xdr:wsDr>
</file>

<file path=xl/drawings/drawing12.xml><?xml version="1.0" encoding="utf-8"?>
<xdr:wsDr xmlns:xdr="http://schemas.openxmlformats.org/drawingml/2006/spreadsheetDrawing" xmlns:a="http://schemas.openxmlformats.org/drawingml/2006/main">
  <xdr:twoCellAnchor>
    <xdr:from>
      <xdr:col>13</xdr:col>
      <xdr:colOff>0</xdr:colOff>
      <xdr:row>31</xdr:row>
      <xdr:rowOff>0</xdr:rowOff>
    </xdr:from>
    <xdr:to>
      <xdr:col>13</xdr:col>
      <xdr:colOff>0</xdr:colOff>
      <xdr:row>31</xdr:row>
      <xdr:rowOff>0</xdr:rowOff>
    </xdr:to>
    <xdr:sp macro="" textlink="">
      <xdr:nvSpPr>
        <xdr:cNvPr id="2" name="Line 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3" name="Line 3"/>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4" name="Line 4"/>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5" name="Line 5"/>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6" name="Line 8"/>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7" name="Line 9"/>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8" name="Line 10"/>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9" name="Line 1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0" name="Line 12"/>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1" name="Line 13"/>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2" name="Line 14"/>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3" name="Line 15"/>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4" name="Line 16"/>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5" name="Line 17"/>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6" name="Line 18"/>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7" name="Line 19"/>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8" name="Line 20"/>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9" name="Line 2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0" name="Line 22"/>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1" name="Line 23"/>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2" name="Line 24"/>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3" name="Line 25"/>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4" name="Line 26"/>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5" name="Line 27"/>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6" name="Line 28"/>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7" name="Line 29"/>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8" name="Line 30"/>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9" name="Line 3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2320910</xdr:colOff>
      <xdr:row>2</xdr:row>
      <xdr:rowOff>0</xdr:rowOff>
    </xdr:from>
    <xdr:to>
      <xdr:col>13</xdr:col>
      <xdr:colOff>363410</xdr:colOff>
      <xdr:row>4</xdr:row>
      <xdr:rowOff>138000</xdr:rowOff>
    </xdr:to>
    <xdr:sp macro="" textlink="">
      <xdr:nvSpPr>
        <xdr:cNvPr id="30" name="Text Box 35"/>
        <xdr:cNvSpPr txBox="1">
          <a:spLocks noChangeArrowheads="1"/>
        </xdr:cNvSpPr>
      </xdr:nvSpPr>
      <xdr:spPr bwMode="auto">
        <a:xfrm>
          <a:off x="6369035" y="762000"/>
          <a:ext cx="900000" cy="900000"/>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800" b="0" i="0" strike="noStrike">
              <a:solidFill>
                <a:srgbClr val="000000"/>
              </a:solidFill>
              <a:latin typeface="ＭＳ Ｐゴシック"/>
              <a:ea typeface="ＭＳ Ｐゴシック"/>
            </a:rPr>
            <a:t>（責任者印）</a:t>
          </a:r>
        </a:p>
      </xdr:txBody>
    </xdr:sp>
    <xdr:clientData/>
  </xdr:twoCellAnchor>
  <xdr:twoCellAnchor>
    <xdr:from>
      <xdr:col>12</xdr:col>
      <xdr:colOff>2320910</xdr:colOff>
      <xdr:row>2</xdr:row>
      <xdr:rowOff>0</xdr:rowOff>
    </xdr:from>
    <xdr:to>
      <xdr:col>13</xdr:col>
      <xdr:colOff>363410</xdr:colOff>
      <xdr:row>4</xdr:row>
      <xdr:rowOff>138000</xdr:rowOff>
    </xdr:to>
    <xdr:sp macro="" textlink="">
      <xdr:nvSpPr>
        <xdr:cNvPr id="32" name="Text Box 35"/>
        <xdr:cNvSpPr txBox="1">
          <a:spLocks noChangeArrowheads="1"/>
        </xdr:cNvSpPr>
      </xdr:nvSpPr>
      <xdr:spPr bwMode="auto">
        <a:xfrm>
          <a:off x="6369035" y="762000"/>
          <a:ext cx="900000" cy="900000"/>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800" b="0" i="0" strike="noStrike">
              <a:solidFill>
                <a:srgbClr val="000000"/>
              </a:solidFill>
              <a:latin typeface="ＭＳ Ｐゴシック"/>
              <a:ea typeface="ＭＳ Ｐゴシック"/>
            </a:rPr>
            <a:t>（責任者印）</a:t>
          </a:r>
        </a:p>
      </xdr:txBody>
    </xdr:sp>
    <xdr:clientData/>
  </xdr:twoCellAnchor>
  <xdr:twoCellAnchor>
    <xdr:from>
      <xdr:col>5</xdr:col>
      <xdr:colOff>269862</xdr:colOff>
      <xdr:row>2</xdr:row>
      <xdr:rowOff>0</xdr:rowOff>
    </xdr:from>
    <xdr:to>
      <xdr:col>12</xdr:col>
      <xdr:colOff>2302737</xdr:colOff>
      <xdr:row>5</xdr:row>
      <xdr:rowOff>9000</xdr:rowOff>
    </xdr:to>
    <xdr:sp macro="" textlink="">
      <xdr:nvSpPr>
        <xdr:cNvPr id="34" name="Text Box 60"/>
        <xdr:cNvSpPr txBox="1">
          <a:spLocks noChangeArrowheads="1"/>
        </xdr:cNvSpPr>
      </xdr:nvSpPr>
      <xdr:spPr bwMode="auto">
        <a:xfrm>
          <a:off x="2174862" y="762000"/>
          <a:ext cx="4176000" cy="1152000"/>
        </a:xfrm>
        <a:prstGeom prst="rect">
          <a:avLst/>
        </a:prstGeom>
        <a:noFill/>
        <a:ln w="9525">
          <a:noFill/>
          <a:miter lim="800000"/>
          <a:headEnd/>
          <a:tailEnd/>
        </a:ln>
      </xdr:spPr>
      <xdr:txBody>
        <a:bodyPr vertOverflow="clip" wrap="square" lIns="27432" tIns="18288" rIns="0" bIns="0" anchor="t" upright="1"/>
        <a:lstStyle/>
        <a:p>
          <a:pPr algn="l" rtl="0">
            <a:defRPr sz="1000"/>
          </a:pPr>
          <a:r>
            <a:rPr lang="en-US" altLang="ja-JP" sz="800" b="0" i="0" strike="noStrike">
              <a:solidFill>
                <a:srgbClr val="000000"/>
              </a:solidFill>
              <a:latin typeface="ＭＳ Ｐゴシック"/>
              <a:ea typeface="ＭＳ Ｐゴシック"/>
            </a:rPr>
            <a:t>〈</a:t>
          </a:r>
          <a:r>
            <a:rPr lang="ja-JP" altLang="en-US" sz="800" b="0" i="0" strike="noStrike">
              <a:solidFill>
                <a:srgbClr val="000000"/>
              </a:solidFill>
              <a:latin typeface="ＭＳ Ｐゴシック"/>
              <a:ea typeface="ＭＳ Ｐゴシック"/>
            </a:rPr>
            <a:t>記載上の注意</a:t>
          </a:r>
          <a:r>
            <a:rPr lang="en-US" altLang="ja-JP" sz="800" b="0" i="0" strike="noStrike">
              <a:solidFill>
                <a:srgbClr val="000000"/>
              </a:solidFill>
              <a:latin typeface="ＭＳ Ｐゴシック"/>
              <a:ea typeface="ＭＳ Ｐゴシック"/>
            </a:rPr>
            <a:t>〉</a:t>
          </a:r>
        </a:p>
        <a:p>
          <a:pPr algn="l" rtl="0">
            <a:defRPr sz="1000"/>
          </a:pPr>
          <a:r>
            <a:rPr lang="ja-JP" altLang="en-US" sz="800" b="0" i="0" strike="noStrike">
              <a:solidFill>
                <a:srgbClr val="000000"/>
              </a:solidFill>
              <a:latin typeface="ＭＳ Ｐゴシック"/>
              <a:ea typeface="ＭＳ Ｐゴシック"/>
            </a:rPr>
            <a:t>１　作業準備、打合せ</a:t>
          </a:r>
          <a:r>
            <a:rPr lang="ja-JP" altLang="ja-JP" sz="800" b="0" i="0">
              <a:effectLst/>
              <a:latin typeface="+mn-lt"/>
              <a:ea typeface="+mn-ea"/>
              <a:cs typeface="+mn-cs"/>
            </a:rPr>
            <a:t>（公社と統括管理者の打合せ以外）</a:t>
          </a:r>
          <a:r>
            <a:rPr lang="ja-JP" altLang="en-US" sz="800" b="0" i="0" strike="noStrike">
              <a:solidFill>
                <a:srgbClr val="000000"/>
              </a:solidFill>
              <a:latin typeface="ＭＳ Ｐゴシック"/>
              <a:ea typeface="ＭＳ Ｐゴシック"/>
            </a:rPr>
            <a:t>、実施場所までの往復等の間接業務に従事した時間及び就業時間外は助成対象となりませんので記入しないでください。</a:t>
          </a:r>
        </a:p>
        <a:p>
          <a:pPr algn="l" rtl="0">
            <a:defRPr sz="1000"/>
          </a:pPr>
          <a:r>
            <a:rPr lang="ja-JP" altLang="en-US" sz="800" b="0" i="0" strike="noStrike">
              <a:solidFill>
                <a:srgbClr val="000000"/>
              </a:solidFill>
              <a:latin typeface="ＭＳ Ｐゴシック"/>
              <a:ea typeface="ＭＳ Ｐゴシック"/>
            </a:rPr>
            <a:t>２　時間数は、食事・休憩・休息等を除き、</a:t>
          </a:r>
          <a:r>
            <a:rPr lang="en-US" altLang="ja-JP" sz="800" b="1" i="0" strike="noStrike">
              <a:solidFill>
                <a:srgbClr val="000000"/>
              </a:solidFill>
              <a:latin typeface="ＭＳ Ｐゴシック"/>
              <a:ea typeface="ＭＳ Ｐゴシック"/>
            </a:rPr>
            <a:t>30</a:t>
          </a:r>
          <a:r>
            <a:rPr lang="ja-JP" altLang="en-US" sz="800" b="1" i="0" strike="noStrike">
              <a:solidFill>
                <a:srgbClr val="000000"/>
              </a:solidFill>
              <a:latin typeface="ＭＳ Ｐゴシック"/>
              <a:ea typeface="ＭＳ Ｐゴシック"/>
            </a:rPr>
            <a:t>分単位</a:t>
          </a:r>
          <a:r>
            <a:rPr lang="ja-JP" altLang="en-US" sz="800" b="0" i="0" strike="noStrike">
              <a:solidFill>
                <a:srgbClr val="000000"/>
              </a:solidFill>
              <a:latin typeface="ＭＳ Ｐゴシック"/>
              <a:ea typeface="ＭＳ Ｐゴシック"/>
            </a:rPr>
            <a:t>で記入してください。</a:t>
          </a:r>
        </a:p>
        <a:p>
          <a:pPr algn="l" rtl="0">
            <a:lnSpc>
              <a:spcPts val="1200"/>
            </a:lnSpc>
            <a:defRPr sz="1000"/>
          </a:pPr>
          <a:r>
            <a:rPr lang="ja-JP" altLang="en-US" sz="800" b="0" i="0" strike="noStrike">
              <a:solidFill>
                <a:srgbClr val="000000"/>
              </a:solidFill>
              <a:latin typeface="ＭＳ Ｐゴシック"/>
              <a:ea typeface="ＭＳ Ｐゴシック"/>
            </a:rPr>
            <a:t>３　自社の事業所以外で作業を行った場合は、作業内容欄に内容のほか作業を行った場所（企業名等）を併せて記載してください。</a:t>
          </a:r>
          <a:endParaRPr lang="en-US" altLang="ja-JP" sz="800" b="0" i="0" strike="noStrike">
            <a:solidFill>
              <a:srgbClr val="000000"/>
            </a:solidFill>
            <a:latin typeface="ＭＳ Ｐゴシック"/>
            <a:ea typeface="ＭＳ Ｐゴシック"/>
          </a:endParaRPr>
        </a:p>
        <a:p>
          <a:pPr algn="l" rtl="0">
            <a:lnSpc>
              <a:spcPts val="1200"/>
            </a:lnSpc>
            <a:defRPr sz="1000"/>
          </a:pPr>
          <a:r>
            <a:rPr lang="ja-JP" altLang="en-US" sz="800" b="0" i="0" strike="noStrike">
              <a:solidFill>
                <a:srgbClr val="000000"/>
              </a:solidFill>
              <a:latin typeface="ＭＳ Ｐゴシック"/>
              <a:ea typeface="ＭＳ Ｐゴシック"/>
            </a:rPr>
            <a:t>４　１日の休憩が複数回ある場合は、その合計時間を休憩時間欄に記入してください。</a:t>
          </a:r>
        </a:p>
      </xdr:txBody>
    </xdr:sp>
    <xdr:clientData/>
  </xdr:twoCellAnchor>
</xdr:wsDr>
</file>

<file path=xl/drawings/drawing13.xml><?xml version="1.0" encoding="utf-8"?>
<xdr:wsDr xmlns:xdr="http://schemas.openxmlformats.org/drawingml/2006/spreadsheetDrawing" xmlns:a="http://schemas.openxmlformats.org/drawingml/2006/main">
  <xdr:twoCellAnchor>
    <xdr:from>
      <xdr:col>13</xdr:col>
      <xdr:colOff>0</xdr:colOff>
      <xdr:row>31</xdr:row>
      <xdr:rowOff>0</xdr:rowOff>
    </xdr:from>
    <xdr:to>
      <xdr:col>13</xdr:col>
      <xdr:colOff>0</xdr:colOff>
      <xdr:row>31</xdr:row>
      <xdr:rowOff>0</xdr:rowOff>
    </xdr:to>
    <xdr:sp macro="" textlink="">
      <xdr:nvSpPr>
        <xdr:cNvPr id="2" name="Line 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3" name="Line 3"/>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4" name="Line 4"/>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5" name="Line 5"/>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6" name="Line 8"/>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7" name="Line 9"/>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8" name="Line 10"/>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9" name="Line 1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0" name="Line 12"/>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1" name="Line 13"/>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2" name="Line 14"/>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3" name="Line 15"/>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4" name="Line 16"/>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5" name="Line 17"/>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6" name="Line 18"/>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7" name="Line 19"/>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8" name="Line 20"/>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9" name="Line 2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0" name="Line 22"/>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1" name="Line 23"/>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2" name="Line 24"/>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3" name="Line 25"/>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4" name="Line 26"/>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5" name="Line 27"/>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6" name="Line 28"/>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7" name="Line 29"/>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8" name="Line 30"/>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9" name="Line 3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2320910</xdr:colOff>
      <xdr:row>2</xdr:row>
      <xdr:rowOff>0</xdr:rowOff>
    </xdr:from>
    <xdr:to>
      <xdr:col>13</xdr:col>
      <xdr:colOff>363410</xdr:colOff>
      <xdr:row>4</xdr:row>
      <xdr:rowOff>138000</xdr:rowOff>
    </xdr:to>
    <xdr:sp macro="" textlink="">
      <xdr:nvSpPr>
        <xdr:cNvPr id="30" name="Text Box 35"/>
        <xdr:cNvSpPr txBox="1">
          <a:spLocks noChangeArrowheads="1"/>
        </xdr:cNvSpPr>
      </xdr:nvSpPr>
      <xdr:spPr bwMode="auto">
        <a:xfrm>
          <a:off x="6369035" y="762000"/>
          <a:ext cx="900000" cy="900000"/>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800" b="0" i="0" strike="noStrike">
              <a:solidFill>
                <a:srgbClr val="000000"/>
              </a:solidFill>
              <a:latin typeface="ＭＳ Ｐゴシック"/>
              <a:ea typeface="ＭＳ Ｐゴシック"/>
            </a:rPr>
            <a:t>（責任者印）</a:t>
          </a:r>
        </a:p>
      </xdr:txBody>
    </xdr:sp>
    <xdr:clientData/>
  </xdr:twoCellAnchor>
  <xdr:twoCellAnchor>
    <xdr:from>
      <xdr:col>12</xdr:col>
      <xdr:colOff>2320910</xdr:colOff>
      <xdr:row>2</xdr:row>
      <xdr:rowOff>0</xdr:rowOff>
    </xdr:from>
    <xdr:to>
      <xdr:col>13</xdr:col>
      <xdr:colOff>363410</xdr:colOff>
      <xdr:row>4</xdr:row>
      <xdr:rowOff>138000</xdr:rowOff>
    </xdr:to>
    <xdr:sp macro="" textlink="">
      <xdr:nvSpPr>
        <xdr:cNvPr id="32" name="Text Box 35"/>
        <xdr:cNvSpPr txBox="1">
          <a:spLocks noChangeArrowheads="1"/>
        </xdr:cNvSpPr>
      </xdr:nvSpPr>
      <xdr:spPr bwMode="auto">
        <a:xfrm>
          <a:off x="6369035" y="762000"/>
          <a:ext cx="900000" cy="900000"/>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800" b="0" i="0" strike="noStrike">
              <a:solidFill>
                <a:srgbClr val="000000"/>
              </a:solidFill>
              <a:latin typeface="ＭＳ Ｐゴシック"/>
              <a:ea typeface="ＭＳ Ｐゴシック"/>
            </a:rPr>
            <a:t>（責任者印）</a:t>
          </a:r>
        </a:p>
      </xdr:txBody>
    </xdr:sp>
    <xdr:clientData/>
  </xdr:twoCellAnchor>
  <xdr:twoCellAnchor>
    <xdr:from>
      <xdr:col>5</xdr:col>
      <xdr:colOff>269862</xdr:colOff>
      <xdr:row>2</xdr:row>
      <xdr:rowOff>0</xdr:rowOff>
    </xdr:from>
    <xdr:to>
      <xdr:col>12</xdr:col>
      <xdr:colOff>2302737</xdr:colOff>
      <xdr:row>5</xdr:row>
      <xdr:rowOff>9000</xdr:rowOff>
    </xdr:to>
    <xdr:sp macro="" textlink="">
      <xdr:nvSpPr>
        <xdr:cNvPr id="34" name="Text Box 60"/>
        <xdr:cNvSpPr txBox="1">
          <a:spLocks noChangeArrowheads="1"/>
        </xdr:cNvSpPr>
      </xdr:nvSpPr>
      <xdr:spPr bwMode="auto">
        <a:xfrm>
          <a:off x="2174862" y="762000"/>
          <a:ext cx="4176000" cy="1152000"/>
        </a:xfrm>
        <a:prstGeom prst="rect">
          <a:avLst/>
        </a:prstGeom>
        <a:noFill/>
        <a:ln w="9525">
          <a:noFill/>
          <a:miter lim="800000"/>
          <a:headEnd/>
          <a:tailEnd/>
        </a:ln>
      </xdr:spPr>
      <xdr:txBody>
        <a:bodyPr vertOverflow="clip" wrap="square" lIns="27432" tIns="18288" rIns="0" bIns="0" anchor="t" upright="1"/>
        <a:lstStyle/>
        <a:p>
          <a:pPr algn="l" rtl="0">
            <a:defRPr sz="1000"/>
          </a:pPr>
          <a:r>
            <a:rPr lang="en-US" altLang="ja-JP" sz="800" b="0" i="0" strike="noStrike">
              <a:solidFill>
                <a:srgbClr val="000000"/>
              </a:solidFill>
              <a:latin typeface="ＭＳ Ｐゴシック"/>
              <a:ea typeface="ＭＳ Ｐゴシック"/>
            </a:rPr>
            <a:t>〈</a:t>
          </a:r>
          <a:r>
            <a:rPr lang="ja-JP" altLang="en-US" sz="800" b="0" i="0" strike="noStrike">
              <a:solidFill>
                <a:srgbClr val="000000"/>
              </a:solidFill>
              <a:latin typeface="ＭＳ Ｐゴシック"/>
              <a:ea typeface="ＭＳ Ｐゴシック"/>
            </a:rPr>
            <a:t>記載上の注意</a:t>
          </a:r>
          <a:r>
            <a:rPr lang="en-US" altLang="ja-JP" sz="800" b="0" i="0" strike="noStrike">
              <a:solidFill>
                <a:srgbClr val="000000"/>
              </a:solidFill>
              <a:latin typeface="ＭＳ Ｐゴシック"/>
              <a:ea typeface="ＭＳ Ｐゴシック"/>
            </a:rPr>
            <a:t>〉</a:t>
          </a:r>
        </a:p>
        <a:p>
          <a:pPr algn="l" rtl="0">
            <a:defRPr sz="1000"/>
          </a:pPr>
          <a:r>
            <a:rPr lang="ja-JP" altLang="en-US" sz="800" b="0" i="0" strike="noStrike">
              <a:solidFill>
                <a:srgbClr val="000000"/>
              </a:solidFill>
              <a:latin typeface="ＭＳ Ｐゴシック"/>
              <a:ea typeface="ＭＳ Ｐゴシック"/>
            </a:rPr>
            <a:t>１　作業準備、打合せ</a:t>
          </a:r>
          <a:r>
            <a:rPr lang="ja-JP" altLang="ja-JP" sz="800" b="0" i="0">
              <a:effectLst/>
              <a:latin typeface="+mn-lt"/>
              <a:ea typeface="+mn-ea"/>
              <a:cs typeface="+mn-cs"/>
            </a:rPr>
            <a:t>（公社と統括管理者の打合せ以外）</a:t>
          </a:r>
          <a:r>
            <a:rPr lang="ja-JP" altLang="en-US" sz="800" b="0" i="0" strike="noStrike">
              <a:solidFill>
                <a:srgbClr val="000000"/>
              </a:solidFill>
              <a:latin typeface="ＭＳ Ｐゴシック"/>
              <a:ea typeface="ＭＳ Ｐゴシック"/>
            </a:rPr>
            <a:t>、実施場所までの往復等の間接業務に従事した時間及び就業時間外は助成対象となりませんので記入しないでください。</a:t>
          </a:r>
        </a:p>
        <a:p>
          <a:pPr algn="l" rtl="0">
            <a:defRPr sz="1000"/>
          </a:pPr>
          <a:r>
            <a:rPr lang="ja-JP" altLang="en-US" sz="800" b="0" i="0" strike="noStrike">
              <a:solidFill>
                <a:srgbClr val="000000"/>
              </a:solidFill>
              <a:latin typeface="ＭＳ Ｐゴシック"/>
              <a:ea typeface="ＭＳ Ｐゴシック"/>
            </a:rPr>
            <a:t>２　時間数は、食事・休憩・休息等を除き、</a:t>
          </a:r>
          <a:r>
            <a:rPr lang="en-US" altLang="ja-JP" sz="800" b="1" i="0" strike="noStrike">
              <a:solidFill>
                <a:srgbClr val="000000"/>
              </a:solidFill>
              <a:latin typeface="ＭＳ Ｐゴシック"/>
              <a:ea typeface="ＭＳ Ｐゴシック"/>
            </a:rPr>
            <a:t>30</a:t>
          </a:r>
          <a:r>
            <a:rPr lang="ja-JP" altLang="en-US" sz="800" b="1" i="0" strike="noStrike">
              <a:solidFill>
                <a:srgbClr val="000000"/>
              </a:solidFill>
              <a:latin typeface="ＭＳ Ｐゴシック"/>
              <a:ea typeface="ＭＳ Ｐゴシック"/>
            </a:rPr>
            <a:t>分単位</a:t>
          </a:r>
          <a:r>
            <a:rPr lang="ja-JP" altLang="en-US" sz="800" b="0" i="0" strike="noStrike">
              <a:solidFill>
                <a:srgbClr val="000000"/>
              </a:solidFill>
              <a:latin typeface="ＭＳ Ｐゴシック"/>
              <a:ea typeface="ＭＳ Ｐゴシック"/>
            </a:rPr>
            <a:t>で記入してください。</a:t>
          </a:r>
        </a:p>
        <a:p>
          <a:pPr algn="l" rtl="0">
            <a:lnSpc>
              <a:spcPts val="1200"/>
            </a:lnSpc>
            <a:defRPr sz="1000"/>
          </a:pPr>
          <a:r>
            <a:rPr lang="ja-JP" altLang="en-US" sz="800" b="0" i="0" strike="noStrike">
              <a:solidFill>
                <a:srgbClr val="000000"/>
              </a:solidFill>
              <a:latin typeface="ＭＳ Ｐゴシック"/>
              <a:ea typeface="ＭＳ Ｐゴシック"/>
            </a:rPr>
            <a:t>３　自社の事業所以外で作業を行った場合は、作業内容欄に内容のほか作業を行った場所（企業名等）を併せて記載してください。</a:t>
          </a:r>
          <a:endParaRPr lang="en-US" altLang="ja-JP" sz="800" b="0" i="0" strike="noStrike">
            <a:solidFill>
              <a:srgbClr val="000000"/>
            </a:solidFill>
            <a:latin typeface="ＭＳ Ｐゴシック"/>
            <a:ea typeface="ＭＳ Ｐゴシック"/>
          </a:endParaRPr>
        </a:p>
        <a:p>
          <a:pPr algn="l" rtl="0">
            <a:lnSpc>
              <a:spcPts val="1200"/>
            </a:lnSpc>
            <a:defRPr sz="1000"/>
          </a:pPr>
          <a:r>
            <a:rPr lang="ja-JP" altLang="en-US" sz="800" b="0" i="0" strike="noStrike">
              <a:solidFill>
                <a:srgbClr val="000000"/>
              </a:solidFill>
              <a:latin typeface="ＭＳ Ｐゴシック"/>
              <a:ea typeface="ＭＳ Ｐゴシック"/>
            </a:rPr>
            <a:t>４　１日の休憩が複数回ある場合は、その合計時間を休憩時間欄に記入してください。</a:t>
          </a:r>
        </a:p>
      </xdr:txBody>
    </xdr:sp>
    <xdr:clientData/>
  </xdr:twoCellAnchor>
</xdr:wsDr>
</file>

<file path=xl/drawings/drawing14.xml><?xml version="1.0" encoding="utf-8"?>
<xdr:wsDr xmlns:xdr="http://schemas.openxmlformats.org/drawingml/2006/spreadsheetDrawing" xmlns:a="http://schemas.openxmlformats.org/drawingml/2006/main">
  <xdr:twoCellAnchor>
    <xdr:from>
      <xdr:col>13</xdr:col>
      <xdr:colOff>0</xdr:colOff>
      <xdr:row>31</xdr:row>
      <xdr:rowOff>0</xdr:rowOff>
    </xdr:from>
    <xdr:to>
      <xdr:col>13</xdr:col>
      <xdr:colOff>0</xdr:colOff>
      <xdr:row>31</xdr:row>
      <xdr:rowOff>0</xdr:rowOff>
    </xdr:to>
    <xdr:sp macro="" textlink="">
      <xdr:nvSpPr>
        <xdr:cNvPr id="2" name="Line 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3" name="Line 3"/>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4" name="Line 4"/>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5" name="Line 5"/>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6" name="Line 8"/>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7" name="Line 9"/>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8" name="Line 10"/>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9" name="Line 1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0" name="Line 12"/>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1" name="Line 13"/>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2" name="Line 14"/>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3" name="Line 15"/>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4" name="Line 16"/>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5" name="Line 17"/>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6" name="Line 18"/>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7" name="Line 19"/>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8" name="Line 20"/>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9" name="Line 2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0" name="Line 22"/>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1" name="Line 23"/>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2" name="Line 24"/>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3" name="Line 25"/>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4" name="Line 26"/>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5" name="Line 27"/>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6" name="Line 28"/>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7" name="Line 29"/>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8" name="Line 30"/>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9" name="Line 3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2320910</xdr:colOff>
      <xdr:row>2</xdr:row>
      <xdr:rowOff>0</xdr:rowOff>
    </xdr:from>
    <xdr:to>
      <xdr:col>13</xdr:col>
      <xdr:colOff>363410</xdr:colOff>
      <xdr:row>4</xdr:row>
      <xdr:rowOff>138000</xdr:rowOff>
    </xdr:to>
    <xdr:sp macro="" textlink="">
      <xdr:nvSpPr>
        <xdr:cNvPr id="30" name="Text Box 35"/>
        <xdr:cNvSpPr txBox="1">
          <a:spLocks noChangeArrowheads="1"/>
        </xdr:cNvSpPr>
      </xdr:nvSpPr>
      <xdr:spPr bwMode="auto">
        <a:xfrm>
          <a:off x="6369035" y="762000"/>
          <a:ext cx="900000" cy="900000"/>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800" b="0" i="0" strike="noStrike">
              <a:solidFill>
                <a:srgbClr val="000000"/>
              </a:solidFill>
              <a:latin typeface="ＭＳ Ｐゴシック"/>
              <a:ea typeface="ＭＳ Ｐゴシック"/>
            </a:rPr>
            <a:t>（責任者印）</a:t>
          </a:r>
        </a:p>
      </xdr:txBody>
    </xdr:sp>
    <xdr:clientData/>
  </xdr:twoCellAnchor>
  <xdr:twoCellAnchor>
    <xdr:from>
      <xdr:col>12</xdr:col>
      <xdr:colOff>2320910</xdr:colOff>
      <xdr:row>2</xdr:row>
      <xdr:rowOff>0</xdr:rowOff>
    </xdr:from>
    <xdr:to>
      <xdr:col>13</xdr:col>
      <xdr:colOff>363410</xdr:colOff>
      <xdr:row>4</xdr:row>
      <xdr:rowOff>138000</xdr:rowOff>
    </xdr:to>
    <xdr:sp macro="" textlink="">
      <xdr:nvSpPr>
        <xdr:cNvPr id="32" name="Text Box 35"/>
        <xdr:cNvSpPr txBox="1">
          <a:spLocks noChangeArrowheads="1"/>
        </xdr:cNvSpPr>
      </xdr:nvSpPr>
      <xdr:spPr bwMode="auto">
        <a:xfrm>
          <a:off x="6369035" y="762000"/>
          <a:ext cx="900000" cy="900000"/>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800" b="0" i="0" strike="noStrike">
              <a:solidFill>
                <a:srgbClr val="000000"/>
              </a:solidFill>
              <a:latin typeface="ＭＳ Ｐゴシック"/>
              <a:ea typeface="ＭＳ Ｐゴシック"/>
            </a:rPr>
            <a:t>（責任者印）</a:t>
          </a:r>
        </a:p>
      </xdr:txBody>
    </xdr:sp>
    <xdr:clientData/>
  </xdr:twoCellAnchor>
  <xdr:twoCellAnchor>
    <xdr:from>
      <xdr:col>5</xdr:col>
      <xdr:colOff>269862</xdr:colOff>
      <xdr:row>2</xdr:row>
      <xdr:rowOff>0</xdr:rowOff>
    </xdr:from>
    <xdr:to>
      <xdr:col>12</xdr:col>
      <xdr:colOff>2302737</xdr:colOff>
      <xdr:row>5</xdr:row>
      <xdr:rowOff>9000</xdr:rowOff>
    </xdr:to>
    <xdr:sp macro="" textlink="">
      <xdr:nvSpPr>
        <xdr:cNvPr id="34" name="Text Box 60"/>
        <xdr:cNvSpPr txBox="1">
          <a:spLocks noChangeArrowheads="1"/>
        </xdr:cNvSpPr>
      </xdr:nvSpPr>
      <xdr:spPr bwMode="auto">
        <a:xfrm>
          <a:off x="2174862" y="762000"/>
          <a:ext cx="4176000" cy="1152000"/>
        </a:xfrm>
        <a:prstGeom prst="rect">
          <a:avLst/>
        </a:prstGeom>
        <a:noFill/>
        <a:ln w="9525">
          <a:noFill/>
          <a:miter lim="800000"/>
          <a:headEnd/>
          <a:tailEnd/>
        </a:ln>
      </xdr:spPr>
      <xdr:txBody>
        <a:bodyPr vertOverflow="clip" wrap="square" lIns="27432" tIns="18288" rIns="0" bIns="0" anchor="t" upright="1"/>
        <a:lstStyle/>
        <a:p>
          <a:pPr algn="l" rtl="0">
            <a:defRPr sz="1000"/>
          </a:pPr>
          <a:r>
            <a:rPr lang="en-US" altLang="ja-JP" sz="800" b="0" i="0" strike="noStrike">
              <a:solidFill>
                <a:srgbClr val="000000"/>
              </a:solidFill>
              <a:latin typeface="ＭＳ Ｐゴシック"/>
              <a:ea typeface="ＭＳ Ｐゴシック"/>
            </a:rPr>
            <a:t>〈</a:t>
          </a:r>
          <a:r>
            <a:rPr lang="ja-JP" altLang="en-US" sz="800" b="0" i="0" strike="noStrike">
              <a:solidFill>
                <a:srgbClr val="000000"/>
              </a:solidFill>
              <a:latin typeface="ＭＳ Ｐゴシック"/>
              <a:ea typeface="ＭＳ Ｐゴシック"/>
            </a:rPr>
            <a:t>記載上の注意</a:t>
          </a:r>
          <a:r>
            <a:rPr lang="en-US" altLang="ja-JP" sz="800" b="0" i="0" strike="noStrike">
              <a:solidFill>
                <a:srgbClr val="000000"/>
              </a:solidFill>
              <a:latin typeface="ＭＳ Ｐゴシック"/>
              <a:ea typeface="ＭＳ Ｐゴシック"/>
            </a:rPr>
            <a:t>〉</a:t>
          </a:r>
        </a:p>
        <a:p>
          <a:pPr algn="l" rtl="0">
            <a:defRPr sz="1000"/>
          </a:pPr>
          <a:r>
            <a:rPr lang="ja-JP" altLang="en-US" sz="800" b="0" i="0" strike="noStrike">
              <a:solidFill>
                <a:srgbClr val="000000"/>
              </a:solidFill>
              <a:latin typeface="ＭＳ Ｐゴシック"/>
              <a:ea typeface="ＭＳ Ｐゴシック"/>
            </a:rPr>
            <a:t>１　作業準備、打合せ</a:t>
          </a:r>
          <a:r>
            <a:rPr lang="ja-JP" altLang="ja-JP" sz="800" b="0" i="0">
              <a:effectLst/>
              <a:latin typeface="+mn-lt"/>
              <a:ea typeface="+mn-ea"/>
              <a:cs typeface="+mn-cs"/>
            </a:rPr>
            <a:t>（公社と統括管理者の打合せ以外）</a:t>
          </a:r>
          <a:r>
            <a:rPr lang="ja-JP" altLang="en-US" sz="800" b="0" i="0" strike="noStrike">
              <a:solidFill>
                <a:srgbClr val="000000"/>
              </a:solidFill>
              <a:latin typeface="ＭＳ Ｐゴシック"/>
              <a:ea typeface="ＭＳ Ｐゴシック"/>
            </a:rPr>
            <a:t>、実施場所までの往復等の間接業務に従事した時間及び就業時間外は助成対象となりませんので記入しないでください。</a:t>
          </a:r>
        </a:p>
        <a:p>
          <a:pPr algn="l" rtl="0">
            <a:defRPr sz="1000"/>
          </a:pPr>
          <a:r>
            <a:rPr lang="ja-JP" altLang="en-US" sz="800" b="0" i="0" strike="noStrike">
              <a:solidFill>
                <a:srgbClr val="000000"/>
              </a:solidFill>
              <a:latin typeface="ＭＳ Ｐゴシック"/>
              <a:ea typeface="ＭＳ Ｐゴシック"/>
            </a:rPr>
            <a:t>２　時間数は、食事・休憩・休息等を除き、</a:t>
          </a:r>
          <a:r>
            <a:rPr lang="en-US" altLang="ja-JP" sz="800" b="1" i="0" strike="noStrike">
              <a:solidFill>
                <a:srgbClr val="000000"/>
              </a:solidFill>
              <a:latin typeface="ＭＳ Ｐゴシック"/>
              <a:ea typeface="ＭＳ Ｐゴシック"/>
            </a:rPr>
            <a:t>30</a:t>
          </a:r>
          <a:r>
            <a:rPr lang="ja-JP" altLang="en-US" sz="800" b="1" i="0" strike="noStrike">
              <a:solidFill>
                <a:srgbClr val="000000"/>
              </a:solidFill>
              <a:latin typeface="ＭＳ Ｐゴシック"/>
              <a:ea typeface="ＭＳ Ｐゴシック"/>
            </a:rPr>
            <a:t>分単位</a:t>
          </a:r>
          <a:r>
            <a:rPr lang="ja-JP" altLang="en-US" sz="800" b="0" i="0" strike="noStrike">
              <a:solidFill>
                <a:srgbClr val="000000"/>
              </a:solidFill>
              <a:latin typeface="ＭＳ Ｐゴシック"/>
              <a:ea typeface="ＭＳ Ｐゴシック"/>
            </a:rPr>
            <a:t>で記入してください。</a:t>
          </a:r>
        </a:p>
        <a:p>
          <a:pPr algn="l" rtl="0">
            <a:lnSpc>
              <a:spcPts val="1200"/>
            </a:lnSpc>
            <a:defRPr sz="1000"/>
          </a:pPr>
          <a:r>
            <a:rPr lang="ja-JP" altLang="en-US" sz="800" b="0" i="0" strike="noStrike">
              <a:solidFill>
                <a:srgbClr val="000000"/>
              </a:solidFill>
              <a:latin typeface="ＭＳ Ｐゴシック"/>
              <a:ea typeface="ＭＳ Ｐゴシック"/>
            </a:rPr>
            <a:t>３　自社の事業所以外で作業を行った場合は、作業内容欄に内容のほか作業を行った場所（企業名等）を併せて記載してください。</a:t>
          </a:r>
          <a:endParaRPr lang="en-US" altLang="ja-JP" sz="800" b="0" i="0" strike="noStrike">
            <a:solidFill>
              <a:srgbClr val="000000"/>
            </a:solidFill>
            <a:latin typeface="ＭＳ Ｐゴシック"/>
            <a:ea typeface="ＭＳ Ｐゴシック"/>
          </a:endParaRPr>
        </a:p>
        <a:p>
          <a:pPr algn="l" rtl="0">
            <a:lnSpc>
              <a:spcPts val="1200"/>
            </a:lnSpc>
            <a:defRPr sz="1000"/>
          </a:pPr>
          <a:r>
            <a:rPr lang="ja-JP" altLang="en-US" sz="800" b="0" i="0" strike="noStrike">
              <a:solidFill>
                <a:srgbClr val="000000"/>
              </a:solidFill>
              <a:latin typeface="ＭＳ Ｐゴシック"/>
              <a:ea typeface="ＭＳ Ｐゴシック"/>
            </a:rPr>
            <a:t>４　１日の休憩が複数回ある場合は、その合計時間を休憩時間欄に記入してください。</a:t>
          </a:r>
        </a:p>
      </xdr:txBody>
    </xdr:sp>
    <xdr:clientData/>
  </xdr:twoCellAnchor>
</xdr:wsDr>
</file>

<file path=xl/drawings/drawing15.xml><?xml version="1.0" encoding="utf-8"?>
<xdr:wsDr xmlns:xdr="http://schemas.openxmlformats.org/drawingml/2006/spreadsheetDrawing" xmlns:a="http://schemas.openxmlformats.org/drawingml/2006/main">
  <xdr:twoCellAnchor>
    <xdr:from>
      <xdr:col>13</xdr:col>
      <xdr:colOff>0</xdr:colOff>
      <xdr:row>31</xdr:row>
      <xdr:rowOff>0</xdr:rowOff>
    </xdr:from>
    <xdr:to>
      <xdr:col>13</xdr:col>
      <xdr:colOff>0</xdr:colOff>
      <xdr:row>31</xdr:row>
      <xdr:rowOff>0</xdr:rowOff>
    </xdr:to>
    <xdr:sp macro="" textlink="">
      <xdr:nvSpPr>
        <xdr:cNvPr id="2" name="Line 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3" name="Line 3"/>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4" name="Line 4"/>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5" name="Line 5"/>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6" name="Line 8"/>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7" name="Line 9"/>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8" name="Line 10"/>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9" name="Line 1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0" name="Line 12"/>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1" name="Line 13"/>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2" name="Line 14"/>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3" name="Line 15"/>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4" name="Line 16"/>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5" name="Line 17"/>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6" name="Line 18"/>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7" name="Line 19"/>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8" name="Line 20"/>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9" name="Line 2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0" name="Line 22"/>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1" name="Line 23"/>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2" name="Line 24"/>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3" name="Line 25"/>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4" name="Line 26"/>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5" name="Line 27"/>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6" name="Line 28"/>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7" name="Line 29"/>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8" name="Line 30"/>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9" name="Line 3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2320910</xdr:colOff>
      <xdr:row>2</xdr:row>
      <xdr:rowOff>0</xdr:rowOff>
    </xdr:from>
    <xdr:to>
      <xdr:col>13</xdr:col>
      <xdr:colOff>363410</xdr:colOff>
      <xdr:row>4</xdr:row>
      <xdr:rowOff>138000</xdr:rowOff>
    </xdr:to>
    <xdr:sp macro="" textlink="">
      <xdr:nvSpPr>
        <xdr:cNvPr id="30" name="Text Box 35"/>
        <xdr:cNvSpPr txBox="1">
          <a:spLocks noChangeArrowheads="1"/>
        </xdr:cNvSpPr>
      </xdr:nvSpPr>
      <xdr:spPr bwMode="auto">
        <a:xfrm>
          <a:off x="6369035" y="762000"/>
          <a:ext cx="900000" cy="900000"/>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800" b="0" i="0" strike="noStrike">
              <a:solidFill>
                <a:srgbClr val="000000"/>
              </a:solidFill>
              <a:latin typeface="ＭＳ Ｐゴシック"/>
              <a:ea typeface="ＭＳ Ｐゴシック"/>
            </a:rPr>
            <a:t>（責任者印）</a:t>
          </a:r>
        </a:p>
      </xdr:txBody>
    </xdr:sp>
    <xdr:clientData/>
  </xdr:twoCellAnchor>
  <xdr:twoCellAnchor>
    <xdr:from>
      <xdr:col>12</xdr:col>
      <xdr:colOff>2320910</xdr:colOff>
      <xdr:row>2</xdr:row>
      <xdr:rowOff>0</xdr:rowOff>
    </xdr:from>
    <xdr:to>
      <xdr:col>13</xdr:col>
      <xdr:colOff>363410</xdr:colOff>
      <xdr:row>4</xdr:row>
      <xdr:rowOff>138000</xdr:rowOff>
    </xdr:to>
    <xdr:sp macro="" textlink="">
      <xdr:nvSpPr>
        <xdr:cNvPr id="32" name="Text Box 35"/>
        <xdr:cNvSpPr txBox="1">
          <a:spLocks noChangeArrowheads="1"/>
        </xdr:cNvSpPr>
      </xdr:nvSpPr>
      <xdr:spPr bwMode="auto">
        <a:xfrm>
          <a:off x="6369035" y="762000"/>
          <a:ext cx="900000" cy="900000"/>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800" b="0" i="0" strike="noStrike">
              <a:solidFill>
                <a:srgbClr val="000000"/>
              </a:solidFill>
              <a:latin typeface="ＭＳ Ｐゴシック"/>
              <a:ea typeface="ＭＳ Ｐゴシック"/>
            </a:rPr>
            <a:t>（責任者印）</a:t>
          </a:r>
        </a:p>
      </xdr:txBody>
    </xdr:sp>
    <xdr:clientData/>
  </xdr:twoCellAnchor>
  <xdr:twoCellAnchor>
    <xdr:from>
      <xdr:col>5</xdr:col>
      <xdr:colOff>269862</xdr:colOff>
      <xdr:row>2</xdr:row>
      <xdr:rowOff>0</xdr:rowOff>
    </xdr:from>
    <xdr:to>
      <xdr:col>12</xdr:col>
      <xdr:colOff>2302737</xdr:colOff>
      <xdr:row>5</xdr:row>
      <xdr:rowOff>9000</xdr:rowOff>
    </xdr:to>
    <xdr:sp macro="" textlink="">
      <xdr:nvSpPr>
        <xdr:cNvPr id="34" name="Text Box 60"/>
        <xdr:cNvSpPr txBox="1">
          <a:spLocks noChangeArrowheads="1"/>
        </xdr:cNvSpPr>
      </xdr:nvSpPr>
      <xdr:spPr bwMode="auto">
        <a:xfrm>
          <a:off x="2174862" y="762000"/>
          <a:ext cx="4176000" cy="1152000"/>
        </a:xfrm>
        <a:prstGeom prst="rect">
          <a:avLst/>
        </a:prstGeom>
        <a:noFill/>
        <a:ln w="9525">
          <a:noFill/>
          <a:miter lim="800000"/>
          <a:headEnd/>
          <a:tailEnd/>
        </a:ln>
      </xdr:spPr>
      <xdr:txBody>
        <a:bodyPr vertOverflow="clip" wrap="square" lIns="27432" tIns="18288" rIns="0" bIns="0" anchor="t" upright="1"/>
        <a:lstStyle/>
        <a:p>
          <a:pPr algn="l" rtl="0">
            <a:defRPr sz="1000"/>
          </a:pPr>
          <a:r>
            <a:rPr lang="en-US" altLang="ja-JP" sz="800" b="0" i="0" strike="noStrike">
              <a:solidFill>
                <a:srgbClr val="000000"/>
              </a:solidFill>
              <a:latin typeface="ＭＳ Ｐゴシック"/>
              <a:ea typeface="ＭＳ Ｐゴシック"/>
            </a:rPr>
            <a:t>〈</a:t>
          </a:r>
          <a:r>
            <a:rPr lang="ja-JP" altLang="en-US" sz="800" b="0" i="0" strike="noStrike">
              <a:solidFill>
                <a:srgbClr val="000000"/>
              </a:solidFill>
              <a:latin typeface="ＭＳ Ｐゴシック"/>
              <a:ea typeface="ＭＳ Ｐゴシック"/>
            </a:rPr>
            <a:t>記載上の注意</a:t>
          </a:r>
          <a:r>
            <a:rPr lang="en-US" altLang="ja-JP" sz="800" b="0" i="0" strike="noStrike">
              <a:solidFill>
                <a:srgbClr val="000000"/>
              </a:solidFill>
              <a:latin typeface="ＭＳ Ｐゴシック"/>
              <a:ea typeface="ＭＳ Ｐゴシック"/>
            </a:rPr>
            <a:t>〉</a:t>
          </a:r>
        </a:p>
        <a:p>
          <a:pPr algn="l" rtl="0">
            <a:defRPr sz="1000"/>
          </a:pPr>
          <a:r>
            <a:rPr lang="ja-JP" altLang="en-US" sz="800" b="0" i="0" strike="noStrike">
              <a:solidFill>
                <a:srgbClr val="000000"/>
              </a:solidFill>
              <a:latin typeface="ＭＳ Ｐゴシック"/>
              <a:ea typeface="ＭＳ Ｐゴシック"/>
            </a:rPr>
            <a:t>１　作業準備、打合せ</a:t>
          </a:r>
          <a:r>
            <a:rPr lang="ja-JP" altLang="ja-JP" sz="800" b="0" i="0">
              <a:effectLst/>
              <a:latin typeface="+mn-lt"/>
              <a:ea typeface="+mn-ea"/>
              <a:cs typeface="+mn-cs"/>
            </a:rPr>
            <a:t>（公社と統括管理者の打合せ以外）</a:t>
          </a:r>
          <a:r>
            <a:rPr lang="ja-JP" altLang="en-US" sz="800" b="0" i="0" strike="noStrike">
              <a:solidFill>
                <a:srgbClr val="000000"/>
              </a:solidFill>
              <a:latin typeface="ＭＳ Ｐゴシック"/>
              <a:ea typeface="ＭＳ Ｐゴシック"/>
            </a:rPr>
            <a:t>、実施場所までの往復等の間接業務に従事した時間及び就業時間外は助成対象となりませんので記入しないでください。</a:t>
          </a:r>
        </a:p>
        <a:p>
          <a:pPr algn="l" rtl="0">
            <a:defRPr sz="1000"/>
          </a:pPr>
          <a:r>
            <a:rPr lang="ja-JP" altLang="en-US" sz="800" b="0" i="0" strike="noStrike">
              <a:solidFill>
                <a:srgbClr val="000000"/>
              </a:solidFill>
              <a:latin typeface="ＭＳ Ｐゴシック"/>
              <a:ea typeface="ＭＳ Ｐゴシック"/>
            </a:rPr>
            <a:t>２　時間数は、食事・休憩・休息等を除き、</a:t>
          </a:r>
          <a:r>
            <a:rPr lang="en-US" altLang="ja-JP" sz="800" b="1" i="0" strike="noStrike">
              <a:solidFill>
                <a:srgbClr val="000000"/>
              </a:solidFill>
              <a:latin typeface="ＭＳ Ｐゴシック"/>
              <a:ea typeface="ＭＳ Ｐゴシック"/>
            </a:rPr>
            <a:t>30</a:t>
          </a:r>
          <a:r>
            <a:rPr lang="ja-JP" altLang="en-US" sz="800" b="1" i="0" strike="noStrike">
              <a:solidFill>
                <a:srgbClr val="000000"/>
              </a:solidFill>
              <a:latin typeface="ＭＳ Ｐゴシック"/>
              <a:ea typeface="ＭＳ Ｐゴシック"/>
            </a:rPr>
            <a:t>分単位</a:t>
          </a:r>
          <a:r>
            <a:rPr lang="ja-JP" altLang="en-US" sz="800" b="0" i="0" strike="noStrike">
              <a:solidFill>
                <a:srgbClr val="000000"/>
              </a:solidFill>
              <a:latin typeface="ＭＳ Ｐゴシック"/>
              <a:ea typeface="ＭＳ Ｐゴシック"/>
            </a:rPr>
            <a:t>で記入してください。</a:t>
          </a:r>
        </a:p>
        <a:p>
          <a:pPr algn="l" rtl="0">
            <a:lnSpc>
              <a:spcPts val="1200"/>
            </a:lnSpc>
            <a:defRPr sz="1000"/>
          </a:pPr>
          <a:r>
            <a:rPr lang="ja-JP" altLang="en-US" sz="800" b="0" i="0" strike="noStrike">
              <a:solidFill>
                <a:srgbClr val="000000"/>
              </a:solidFill>
              <a:latin typeface="ＭＳ Ｐゴシック"/>
              <a:ea typeface="ＭＳ Ｐゴシック"/>
            </a:rPr>
            <a:t>３　自社の事業所以外で作業を行った場合は、作業内容欄に内容のほか作業を行った場所（企業名等）を併せて記載してください。</a:t>
          </a:r>
          <a:endParaRPr lang="en-US" altLang="ja-JP" sz="800" b="0" i="0" strike="noStrike">
            <a:solidFill>
              <a:srgbClr val="000000"/>
            </a:solidFill>
            <a:latin typeface="ＭＳ Ｐゴシック"/>
            <a:ea typeface="ＭＳ Ｐゴシック"/>
          </a:endParaRPr>
        </a:p>
        <a:p>
          <a:pPr algn="l" rtl="0">
            <a:lnSpc>
              <a:spcPts val="1200"/>
            </a:lnSpc>
            <a:defRPr sz="1000"/>
          </a:pPr>
          <a:r>
            <a:rPr lang="ja-JP" altLang="en-US" sz="800" b="0" i="0" strike="noStrike">
              <a:solidFill>
                <a:srgbClr val="000000"/>
              </a:solidFill>
              <a:latin typeface="ＭＳ Ｐゴシック"/>
              <a:ea typeface="ＭＳ Ｐゴシック"/>
            </a:rPr>
            <a:t>４　１日の休憩が複数回ある場合は、その合計時間を休憩時間欄に記入してください。</a:t>
          </a:r>
        </a:p>
      </xdr:txBody>
    </xdr:sp>
    <xdr:clientData/>
  </xdr:twoCellAnchor>
</xdr:wsDr>
</file>

<file path=xl/drawings/drawing16.xml><?xml version="1.0" encoding="utf-8"?>
<xdr:wsDr xmlns:xdr="http://schemas.openxmlformats.org/drawingml/2006/spreadsheetDrawing" xmlns:a="http://schemas.openxmlformats.org/drawingml/2006/main">
  <xdr:twoCellAnchor>
    <xdr:from>
      <xdr:col>13</xdr:col>
      <xdr:colOff>0</xdr:colOff>
      <xdr:row>31</xdr:row>
      <xdr:rowOff>0</xdr:rowOff>
    </xdr:from>
    <xdr:to>
      <xdr:col>13</xdr:col>
      <xdr:colOff>0</xdr:colOff>
      <xdr:row>31</xdr:row>
      <xdr:rowOff>0</xdr:rowOff>
    </xdr:to>
    <xdr:sp macro="" textlink="">
      <xdr:nvSpPr>
        <xdr:cNvPr id="2" name="Line 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3" name="Line 3"/>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4" name="Line 4"/>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5" name="Line 5"/>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6" name="Line 8"/>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7" name="Line 9"/>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8" name="Line 10"/>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9" name="Line 1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0" name="Line 12"/>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1" name="Line 13"/>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2" name="Line 14"/>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3" name="Line 15"/>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4" name="Line 16"/>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5" name="Line 17"/>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6" name="Line 18"/>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7" name="Line 19"/>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8" name="Line 20"/>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9" name="Line 2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0" name="Line 22"/>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1" name="Line 23"/>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2" name="Line 24"/>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3" name="Line 25"/>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4" name="Line 26"/>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5" name="Line 27"/>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6" name="Line 28"/>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7" name="Line 29"/>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8" name="Line 30"/>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9" name="Line 3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2320910</xdr:colOff>
      <xdr:row>2</xdr:row>
      <xdr:rowOff>0</xdr:rowOff>
    </xdr:from>
    <xdr:to>
      <xdr:col>13</xdr:col>
      <xdr:colOff>363410</xdr:colOff>
      <xdr:row>4</xdr:row>
      <xdr:rowOff>138000</xdr:rowOff>
    </xdr:to>
    <xdr:sp macro="" textlink="">
      <xdr:nvSpPr>
        <xdr:cNvPr id="30" name="Text Box 35"/>
        <xdr:cNvSpPr txBox="1">
          <a:spLocks noChangeArrowheads="1"/>
        </xdr:cNvSpPr>
      </xdr:nvSpPr>
      <xdr:spPr bwMode="auto">
        <a:xfrm>
          <a:off x="6369035" y="762000"/>
          <a:ext cx="900000" cy="900000"/>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800" b="0" i="0" strike="noStrike">
              <a:solidFill>
                <a:srgbClr val="000000"/>
              </a:solidFill>
              <a:latin typeface="ＭＳ Ｐゴシック"/>
              <a:ea typeface="ＭＳ Ｐゴシック"/>
            </a:rPr>
            <a:t>（責任者印）</a:t>
          </a:r>
        </a:p>
      </xdr:txBody>
    </xdr:sp>
    <xdr:clientData/>
  </xdr:twoCellAnchor>
  <xdr:twoCellAnchor>
    <xdr:from>
      <xdr:col>12</xdr:col>
      <xdr:colOff>2320910</xdr:colOff>
      <xdr:row>2</xdr:row>
      <xdr:rowOff>0</xdr:rowOff>
    </xdr:from>
    <xdr:to>
      <xdr:col>13</xdr:col>
      <xdr:colOff>363410</xdr:colOff>
      <xdr:row>4</xdr:row>
      <xdr:rowOff>138000</xdr:rowOff>
    </xdr:to>
    <xdr:sp macro="" textlink="">
      <xdr:nvSpPr>
        <xdr:cNvPr id="32" name="Text Box 35"/>
        <xdr:cNvSpPr txBox="1">
          <a:spLocks noChangeArrowheads="1"/>
        </xdr:cNvSpPr>
      </xdr:nvSpPr>
      <xdr:spPr bwMode="auto">
        <a:xfrm>
          <a:off x="6369035" y="762000"/>
          <a:ext cx="900000" cy="900000"/>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800" b="0" i="0" strike="noStrike">
              <a:solidFill>
                <a:srgbClr val="000000"/>
              </a:solidFill>
              <a:latin typeface="ＭＳ Ｐゴシック"/>
              <a:ea typeface="ＭＳ Ｐゴシック"/>
            </a:rPr>
            <a:t>（責任者印）</a:t>
          </a:r>
        </a:p>
      </xdr:txBody>
    </xdr:sp>
    <xdr:clientData/>
  </xdr:twoCellAnchor>
  <xdr:twoCellAnchor>
    <xdr:from>
      <xdr:col>5</xdr:col>
      <xdr:colOff>269862</xdr:colOff>
      <xdr:row>2</xdr:row>
      <xdr:rowOff>0</xdr:rowOff>
    </xdr:from>
    <xdr:to>
      <xdr:col>12</xdr:col>
      <xdr:colOff>2302737</xdr:colOff>
      <xdr:row>5</xdr:row>
      <xdr:rowOff>9000</xdr:rowOff>
    </xdr:to>
    <xdr:sp macro="" textlink="">
      <xdr:nvSpPr>
        <xdr:cNvPr id="34" name="Text Box 60"/>
        <xdr:cNvSpPr txBox="1">
          <a:spLocks noChangeArrowheads="1"/>
        </xdr:cNvSpPr>
      </xdr:nvSpPr>
      <xdr:spPr bwMode="auto">
        <a:xfrm>
          <a:off x="2174862" y="762000"/>
          <a:ext cx="4176000" cy="1152000"/>
        </a:xfrm>
        <a:prstGeom prst="rect">
          <a:avLst/>
        </a:prstGeom>
        <a:noFill/>
        <a:ln w="9525">
          <a:noFill/>
          <a:miter lim="800000"/>
          <a:headEnd/>
          <a:tailEnd/>
        </a:ln>
      </xdr:spPr>
      <xdr:txBody>
        <a:bodyPr vertOverflow="clip" wrap="square" lIns="27432" tIns="18288" rIns="0" bIns="0" anchor="t" upright="1"/>
        <a:lstStyle/>
        <a:p>
          <a:pPr algn="l" rtl="0">
            <a:defRPr sz="1000"/>
          </a:pPr>
          <a:r>
            <a:rPr lang="en-US" altLang="ja-JP" sz="800" b="0" i="0" strike="noStrike">
              <a:solidFill>
                <a:srgbClr val="000000"/>
              </a:solidFill>
              <a:latin typeface="ＭＳ Ｐゴシック"/>
              <a:ea typeface="ＭＳ Ｐゴシック"/>
            </a:rPr>
            <a:t>〈</a:t>
          </a:r>
          <a:r>
            <a:rPr lang="ja-JP" altLang="en-US" sz="800" b="0" i="0" strike="noStrike">
              <a:solidFill>
                <a:srgbClr val="000000"/>
              </a:solidFill>
              <a:latin typeface="ＭＳ Ｐゴシック"/>
              <a:ea typeface="ＭＳ Ｐゴシック"/>
            </a:rPr>
            <a:t>記載上の注意</a:t>
          </a:r>
          <a:r>
            <a:rPr lang="en-US" altLang="ja-JP" sz="800" b="0" i="0" strike="noStrike">
              <a:solidFill>
                <a:srgbClr val="000000"/>
              </a:solidFill>
              <a:latin typeface="ＭＳ Ｐゴシック"/>
              <a:ea typeface="ＭＳ Ｐゴシック"/>
            </a:rPr>
            <a:t>〉</a:t>
          </a:r>
        </a:p>
        <a:p>
          <a:pPr algn="l" rtl="0">
            <a:defRPr sz="1000"/>
          </a:pPr>
          <a:r>
            <a:rPr lang="ja-JP" altLang="en-US" sz="800" b="0" i="0" strike="noStrike">
              <a:solidFill>
                <a:srgbClr val="000000"/>
              </a:solidFill>
              <a:latin typeface="ＭＳ Ｐゴシック"/>
              <a:ea typeface="ＭＳ Ｐゴシック"/>
            </a:rPr>
            <a:t>１　作業準備、打合せ</a:t>
          </a:r>
          <a:r>
            <a:rPr lang="ja-JP" altLang="ja-JP" sz="800" b="0" i="0">
              <a:effectLst/>
              <a:latin typeface="+mn-lt"/>
              <a:ea typeface="+mn-ea"/>
              <a:cs typeface="+mn-cs"/>
            </a:rPr>
            <a:t>（公社と統括管理者の打合せ以外）</a:t>
          </a:r>
          <a:r>
            <a:rPr lang="ja-JP" altLang="en-US" sz="800" b="0" i="0" strike="noStrike">
              <a:solidFill>
                <a:srgbClr val="000000"/>
              </a:solidFill>
              <a:latin typeface="ＭＳ Ｐゴシック"/>
              <a:ea typeface="ＭＳ Ｐゴシック"/>
            </a:rPr>
            <a:t>、実施場所までの往復等の間接業務に従事した時間及び就業時間外は助成対象となりませんので記入しないでください。</a:t>
          </a:r>
        </a:p>
        <a:p>
          <a:pPr algn="l" rtl="0">
            <a:defRPr sz="1000"/>
          </a:pPr>
          <a:r>
            <a:rPr lang="ja-JP" altLang="en-US" sz="800" b="0" i="0" strike="noStrike">
              <a:solidFill>
                <a:srgbClr val="000000"/>
              </a:solidFill>
              <a:latin typeface="ＭＳ Ｐゴシック"/>
              <a:ea typeface="ＭＳ Ｐゴシック"/>
            </a:rPr>
            <a:t>２　時間数は、食事・休憩・休息等を除き、</a:t>
          </a:r>
          <a:r>
            <a:rPr lang="en-US" altLang="ja-JP" sz="800" b="1" i="0" strike="noStrike">
              <a:solidFill>
                <a:srgbClr val="000000"/>
              </a:solidFill>
              <a:latin typeface="ＭＳ Ｐゴシック"/>
              <a:ea typeface="ＭＳ Ｐゴシック"/>
            </a:rPr>
            <a:t>30</a:t>
          </a:r>
          <a:r>
            <a:rPr lang="ja-JP" altLang="en-US" sz="800" b="1" i="0" strike="noStrike">
              <a:solidFill>
                <a:srgbClr val="000000"/>
              </a:solidFill>
              <a:latin typeface="ＭＳ Ｐゴシック"/>
              <a:ea typeface="ＭＳ Ｐゴシック"/>
            </a:rPr>
            <a:t>分単位</a:t>
          </a:r>
          <a:r>
            <a:rPr lang="ja-JP" altLang="en-US" sz="800" b="0" i="0" strike="noStrike">
              <a:solidFill>
                <a:srgbClr val="000000"/>
              </a:solidFill>
              <a:latin typeface="ＭＳ Ｐゴシック"/>
              <a:ea typeface="ＭＳ Ｐゴシック"/>
            </a:rPr>
            <a:t>で記入してください。</a:t>
          </a:r>
        </a:p>
        <a:p>
          <a:pPr algn="l" rtl="0">
            <a:lnSpc>
              <a:spcPts val="1200"/>
            </a:lnSpc>
            <a:defRPr sz="1000"/>
          </a:pPr>
          <a:r>
            <a:rPr lang="ja-JP" altLang="en-US" sz="800" b="0" i="0" strike="noStrike">
              <a:solidFill>
                <a:srgbClr val="000000"/>
              </a:solidFill>
              <a:latin typeface="ＭＳ Ｐゴシック"/>
              <a:ea typeface="ＭＳ Ｐゴシック"/>
            </a:rPr>
            <a:t>３　自社の事業所以外で作業を行った場合は、作業内容欄に内容のほか作業を行った場所（企業名等）を併せて記載してください。</a:t>
          </a:r>
          <a:endParaRPr lang="en-US" altLang="ja-JP" sz="800" b="0" i="0" strike="noStrike">
            <a:solidFill>
              <a:srgbClr val="000000"/>
            </a:solidFill>
            <a:latin typeface="ＭＳ Ｐゴシック"/>
            <a:ea typeface="ＭＳ Ｐゴシック"/>
          </a:endParaRPr>
        </a:p>
        <a:p>
          <a:pPr algn="l" rtl="0">
            <a:lnSpc>
              <a:spcPts val="1200"/>
            </a:lnSpc>
            <a:defRPr sz="1000"/>
          </a:pPr>
          <a:r>
            <a:rPr lang="ja-JP" altLang="en-US" sz="800" b="0" i="0" strike="noStrike">
              <a:solidFill>
                <a:srgbClr val="000000"/>
              </a:solidFill>
              <a:latin typeface="ＭＳ Ｐゴシック"/>
              <a:ea typeface="ＭＳ Ｐゴシック"/>
            </a:rPr>
            <a:t>４　１日の休憩が複数回ある場合は、その合計時間を休憩時間欄に記入してください。</a:t>
          </a:r>
        </a:p>
      </xdr:txBody>
    </xdr:sp>
    <xdr:clientData/>
  </xdr:twoCellAnchor>
</xdr:wsDr>
</file>

<file path=xl/drawings/drawing17.xml><?xml version="1.0" encoding="utf-8"?>
<xdr:wsDr xmlns:xdr="http://schemas.openxmlformats.org/drawingml/2006/spreadsheetDrawing" xmlns:a="http://schemas.openxmlformats.org/drawingml/2006/main">
  <xdr:twoCellAnchor>
    <xdr:from>
      <xdr:col>13</xdr:col>
      <xdr:colOff>0</xdr:colOff>
      <xdr:row>31</xdr:row>
      <xdr:rowOff>0</xdr:rowOff>
    </xdr:from>
    <xdr:to>
      <xdr:col>13</xdr:col>
      <xdr:colOff>0</xdr:colOff>
      <xdr:row>31</xdr:row>
      <xdr:rowOff>0</xdr:rowOff>
    </xdr:to>
    <xdr:sp macro="" textlink="">
      <xdr:nvSpPr>
        <xdr:cNvPr id="2" name="Line 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3" name="Line 3"/>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4" name="Line 4"/>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5" name="Line 5"/>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6" name="Line 8"/>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7" name="Line 9"/>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8" name="Line 10"/>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9" name="Line 1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0" name="Line 12"/>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1" name="Line 13"/>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2" name="Line 14"/>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3" name="Line 15"/>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4" name="Line 16"/>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5" name="Line 17"/>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6" name="Line 18"/>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7" name="Line 19"/>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8" name="Line 20"/>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9" name="Line 2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0" name="Line 22"/>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1" name="Line 23"/>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2" name="Line 24"/>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3" name="Line 25"/>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4" name="Line 26"/>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5" name="Line 27"/>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6" name="Line 28"/>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7" name="Line 29"/>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8" name="Line 30"/>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9" name="Line 3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2320910</xdr:colOff>
      <xdr:row>2</xdr:row>
      <xdr:rowOff>0</xdr:rowOff>
    </xdr:from>
    <xdr:to>
      <xdr:col>13</xdr:col>
      <xdr:colOff>363410</xdr:colOff>
      <xdr:row>4</xdr:row>
      <xdr:rowOff>138000</xdr:rowOff>
    </xdr:to>
    <xdr:sp macro="" textlink="">
      <xdr:nvSpPr>
        <xdr:cNvPr id="30" name="Text Box 35"/>
        <xdr:cNvSpPr txBox="1">
          <a:spLocks noChangeArrowheads="1"/>
        </xdr:cNvSpPr>
      </xdr:nvSpPr>
      <xdr:spPr bwMode="auto">
        <a:xfrm>
          <a:off x="6369035" y="762000"/>
          <a:ext cx="900000" cy="900000"/>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800" b="0" i="0" strike="noStrike">
              <a:solidFill>
                <a:srgbClr val="000000"/>
              </a:solidFill>
              <a:latin typeface="ＭＳ Ｐゴシック"/>
              <a:ea typeface="ＭＳ Ｐゴシック"/>
            </a:rPr>
            <a:t>（責任者印）</a:t>
          </a:r>
        </a:p>
      </xdr:txBody>
    </xdr:sp>
    <xdr:clientData/>
  </xdr:twoCellAnchor>
  <xdr:twoCellAnchor>
    <xdr:from>
      <xdr:col>12</xdr:col>
      <xdr:colOff>2320910</xdr:colOff>
      <xdr:row>2</xdr:row>
      <xdr:rowOff>0</xdr:rowOff>
    </xdr:from>
    <xdr:to>
      <xdr:col>13</xdr:col>
      <xdr:colOff>363410</xdr:colOff>
      <xdr:row>4</xdr:row>
      <xdr:rowOff>138000</xdr:rowOff>
    </xdr:to>
    <xdr:sp macro="" textlink="">
      <xdr:nvSpPr>
        <xdr:cNvPr id="32" name="Text Box 35"/>
        <xdr:cNvSpPr txBox="1">
          <a:spLocks noChangeArrowheads="1"/>
        </xdr:cNvSpPr>
      </xdr:nvSpPr>
      <xdr:spPr bwMode="auto">
        <a:xfrm>
          <a:off x="6369035" y="762000"/>
          <a:ext cx="900000" cy="900000"/>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800" b="0" i="0" strike="noStrike">
              <a:solidFill>
                <a:srgbClr val="000000"/>
              </a:solidFill>
              <a:latin typeface="ＭＳ Ｐゴシック"/>
              <a:ea typeface="ＭＳ Ｐゴシック"/>
            </a:rPr>
            <a:t>（責任者印）</a:t>
          </a:r>
        </a:p>
      </xdr:txBody>
    </xdr:sp>
    <xdr:clientData/>
  </xdr:twoCellAnchor>
  <xdr:twoCellAnchor>
    <xdr:from>
      <xdr:col>5</xdr:col>
      <xdr:colOff>269862</xdr:colOff>
      <xdr:row>2</xdr:row>
      <xdr:rowOff>0</xdr:rowOff>
    </xdr:from>
    <xdr:to>
      <xdr:col>12</xdr:col>
      <xdr:colOff>2302737</xdr:colOff>
      <xdr:row>5</xdr:row>
      <xdr:rowOff>9000</xdr:rowOff>
    </xdr:to>
    <xdr:sp macro="" textlink="">
      <xdr:nvSpPr>
        <xdr:cNvPr id="34" name="Text Box 60"/>
        <xdr:cNvSpPr txBox="1">
          <a:spLocks noChangeArrowheads="1"/>
        </xdr:cNvSpPr>
      </xdr:nvSpPr>
      <xdr:spPr bwMode="auto">
        <a:xfrm>
          <a:off x="2174862" y="762000"/>
          <a:ext cx="4176000" cy="1152000"/>
        </a:xfrm>
        <a:prstGeom prst="rect">
          <a:avLst/>
        </a:prstGeom>
        <a:noFill/>
        <a:ln w="9525">
          <a:noFill/>
          <a:miter lim="800000"/>
          <a:headEnd/>
          <a:tailEnd/>
        </a:ln>
      </xdr:spPr>
      <xdr:txBody>
        <a:bodyPr vertOverflow="clip" wrap="square" lIns="27432" tIns="18288" rIns="0" bIns="0" anchor="t" upright="1"/>
        <a:lstStyle/>
        <a:p>
          <a:pPr algn="l" rtl="0">
            <a:defRPr sz="1000"/>
          </a:pPr>
          <a:r>
            <a:rPr lang="en-US" altLang="ja-JP" sz="800" b="0" i="0" strike="noStrike">
              <a:solidFill>
                <a:srgbClr val="000000"/>
              </a:solidFill>
              <a:latin typeface="ＭＳ Ｐゴシック"/>
              <a:ea typeface="ＭＳ Ｐゴシック"/>
            </a:rPr>
            <a:t>〈</a:t>
          </a:r>
          <a:r>
            <a:rPr lang="ja-JP" altLang="en-US" sz="800" b="0" i="0" strike="noStrike">
              <a:solidFill>
                <a:srgbClr val="000000"/>
              </a:solidFill>
              <a:latin typeface="ＭＳ Ｐゴシック"/>
              <a:ea typeface="ＭＳ Ｐゴシック"/>
            </a:rPr>
            <a:t>記載上の注意</a:t>
          </a:r>
          <a:r>
            <a:rPr lang="en-US" altLang="ja-JP" sz="800" b="0" i="0" strike="noStrike">
              <a:solidFill>
                <a:srgbClr val="000000"/>
              </a:solidFill>
              <a:latin typeface="ＭＳ Ｐゴシック"/>
              <a:ea typeface="ＭＳ Ｐゴシック"/>
            </a:rPr>
            <a:t>〉</a:t>
          </a:r>
        </a:p>
        <a:p>
          <a:pPr algn="l" rtl="0">
            <a:defRPr sz="1000"/>
          </a:pPr>
          <a:r>
            <a:rPr lang="ja-JP" altLang="en-US" sz="800" b="0" i="0" strike="noStrike">
              <a:solidFill>
                <a:srgbClr val="000000"/>
              </a:solidFill>
              <a:latin typeface="ＭＳ Ｐゴシック"/>
              <a:ea typeface="ＭＳ Ｐゴシック"/>
            </a:rPr>
            <a:t>１　作業準備、打合せ</a:t>
          </a:r>
          <a:r>
            <a:rPr lang="ja-JP" altLang="ja-JP" sz="800" b="0" i="0">
              <a:effectLst/>
              <a:latin typeface="+mn-lt"/>
              <a:ea typeface="+mn-ea"/>
              <a:cs typeface="+mn-cs"/>
            </a:rPr>
            <a:t>（公社と統括管理者の打合せ以外）</a:t>
          </a:r>
          <a:r>
            <a:rPr lang="ja-JP" altLang="en-US" sz="800" b="0" i="0" strike="noStrike">
              <a:solidFill>
                <a:srgbClr val="000000"/>
              </a:solidFill>
              <a:latin typeface="ＭＳ Ｐゴシック"/>
              <a:ea typeface="ＭＳ Ｐゴシック"/>
            </a:rPr>
            <a:t>、実施場所までの往復等の間接業務に従事した時間及び就業時間外は助成対象となりませんので記入しないでください。</a:t>
          </a:r>
        </a:p>
        <a:p>
          <a:pPr algn="l" rtl="0">
            <a:defRPr sz="1000"/>
          </a:pPr>
          <a:r>
            <a:rPr lang="ja-JP" altLang="en-US" sz="800" b="0" i="0" strike="noStrike">
              <a:solidFill>
                <a:srgbClr val="000000"/>
              </a:solidFill>
              <a:latin typeface="ＭＳ Ｐゴシック"/>
              <a:ea typeface="ＭＳ Ｐゴシック"/>
            </a:rPr>
            <a:t>２　時間数は、食事・休憩・休息等を除き、</a:t>
          </a:r>
          <a:r>
            <a:rPr lang="en-US" altLang="ja-JP" sz="800" b="1" i="0" strike="noStrike">
              <a:solidFill>
                <a:srgbClr val="000000"/>
              </a:solidFill>
              <a:latin typeface="ＭＳ Ｐゴシック"/>
              <a:ea typeface="ＭＳ Ｐゴシック"/>
            </a:rPr>
            <a:t>30</a:t>
          </a:r>
          <a:r>
            <a:rPr lang="ja-JP" altLang="en-US" sz="800" b="1" i="0" strike="noStrike">
              <a:solidFill>
                <a:srgbClr val="000000"/>
              </a:solidFill>
              <a:latin typeface="ＭＳ Ｐゴシック"/>
              <a:ea typeface="ＭＳ Ｐゴシック"/>
            </a:rPr>
            <a:t>分単位</a:t>
          </a:r>
          <a:r>
            <a:rPr lang="ja-JP" altLang="en-US" sz="800" b="0" i="0" strike="noStrike">
              <a:solidFill>
                <a:srgbClr val="000000"/>
              </a:solidFill>
              <a:latin typeface="ＭＳ Ｐゴシック"/>
              <a:ea typeface="ＭＳ Ｐゴシック"/>
            </a:rPr>
            <a:t>で記入してください。</a:t>
          </a:r>
        </a:p>
        <a:p>
          <a:pPr algn="l" rtl="0">
            <a:lnSpc>
              <a:spcPts val="1200"/>
            </a:lnSpc>
            <a:defRPr sz="1000"/>
          </a:pPr>
          <a:r>
            <a:rPr lang="ja-JP" altLang="en-US" sz="800" b="0" i="0" strike="noStrike">
              <a:solidFill>
                <a:srgbClr val="000000"/>
              </a:solidFill>
              <a:latin typeface="ＭＳ Ｐゴシック"/>
              <a:ea typeface="ＭＳ Ｐゴシック"/>
            </a:rPr>
            <a:t>３　自社の事業所以外で作業を行った場合は、作業内容欄に内容のほか作業を行った場所（企業名等）を併せて記載してください。</a:t>
          </a:r>
          <a:endParaRPr lang="en-US" altLang="ja-JP" sz="800" b="0" i="0" strike="noStrike">
            <a:solidFill>
              <a:srgbClr val="000000"/>
            </a:solidFill>
            <a:latin typeface="ＭＳ Ｐゴシック"/>
            <a:ea typeface="ＭＳ Ｐゴシック"/>
          </a:endParaRPr>
        </a:p>
        <a:p>
          <a:pPr algn="l" rtl="0">
            <a:lnSpc>
              <a:spcPts val="1200"/>
            </a:lnSpc>
            <a:defRPr sz="1000"/>
          </a:pPr>
          <a:r>
            <a:rPr lang="ja-JP" altLang="en-US" sz="800" b="0" i="0" strike="noStrike">
              <a:solidFill>
                <a:srgbClr val="000000"/>
              </a:solidFill>
              <a:latin typeface="ＭＳ Ｐゴシック"/>
              <a:ea typeface="ＭＳ Ｐゴシック"/>
            </a:rPr>
            <a:t>４　１日の休憩が複数回ある場合は、その合計時間を休憩時間欄に記入してください。</a:t>
          </a:r>
        </a:p>
      </xdr:txBody>
    </xdr:sp>
    <xdr:clientData/>
  </xdr:twoCellAnchor>
</xdr:wsDr>
</file>

<file path=xl/drawings/drawing18.xml><?xml version="1.0" encoding="utf-8"?>
<xdr:wsDr xmlns:xdr="http://schemas.openxmlformats.org/drawingml/2006/spreadsheetDrawing" xmlns:a="http://schemas.openxmlformats.org/drawingml/2006/main">
  <xdr:twoCellAnchor>
    <xdr:from>
      <xdr:col>13</xdr:col>
      <xdr:colOff>0</xdr:colOff>
      <xdr:row>31</xdr:row>
      <xdr:rowOff>0</xdr:rowOff>
    </xdr:from>
    <xdr:to>
      <xdr:col>13</xdr:col>
      <xdr:colOff>0</xdr:colOff>
      <xdr:row>31</xdr:row>
      <xdr:rowOff>0</xdr:rowOff>
    </xdr:to>
    <xdr:sp macro="" textlink="">
      <xdr:nvSpPr>
        <xdr:cNvPr id="2" name="Line 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3" name="Line 3"/>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4" name="Line 4"/>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5" name="Line 5"/>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6" name="Line 8"/>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7" name="Line 9"/>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8" name="Line 10"/>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9" name="Line 1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0" name="Line 12"/>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1" name="Line 13"/>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2" name="Line 14"/>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3" name="Line 15"/>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4" name="Line 16"/>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5" name="Line 17"/>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6" name="Line 18"/>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7" name="Line 19"/>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8" name="Line 20"/>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9" name="Line 2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0" name="Line 22"/>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1" name="Line 23"/>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2" name="Line 24"/>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3" name="Line 25"/>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4" name="Line 26"/>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5" name="Line 27"/>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6" name="Line 28"/>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7" name="Line 29"/>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8" name="Line 30"/>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9" name="Line 3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2320910</xdr:colOff>
      <xdr:row>2</xdr:row>
      <xdr:rowOff>0</xdr:rowOff>
    </xdr:from>
    <xdr:to>
      <xdr:col>13</xdr:col>
      <xdr:colOff>363410</xdr:colOff>
      <xdr:row>4</xdr:row>
      <xdr:rowOff>138000</xdr:rowOff>
    </xdr:to>
    <xdr:sp macro="" textlink="">
      <xdr:nvSpPr>
        <xdr:cNvPr id="30" name="Text Box 35"/>
        <xdr:cNvSpPr txBox="1">
          <a:spLocks noChangeArrowheads="1"/>
        </xdr:cNvSpPr>
      </xdr:nvSpPr>
      <xdr:spPr bwMode="auto">
        <a:xfrm>
          <a:off x="6369035" y="762000"/>
          <a:ext cx="900000" cy="900000"/>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800" b="0" i="0" strike="noStrike">
              <a:solidFill>
                <a:srgbClr val="000000"/>
              </a:solidFill>
              <a:latin typeface="ＭＳ Ｐゴシック"/>
              <a:ea typeface="ＭＳ Ｐゴシック"/>
            </a:rPr>
            <a:t>（責任者印）</a:t>
          </a:r>
        </a:p>
      </xdr:txBody>
    </xdr:sp>
    <xdr:clientData/>
  </xdr:twoCellAnchor>
  <xdr:twoCellAnchor>
    <xdr:from>
      <xdr:col>12</xdr:col>
      <xdr:colOff>2320910</xdr:colOff>
      <xdr:row>2</xdr:row>
      <xdr:rowOff>0</xdr:rowOff>
    </xdr:from>
    <xdr:to>
      <xdr:col>13</xdr:col>
      <xdr:colOff>363410</xdr:colOff>
      <xdr:row>4</xdr:row>
      <xdr:rowOff>138000</xdr:rowOff>
    </xdr:to>
    <xdr:sp macro="" textlink="">
      <xdr:nvSpPr>
        <xdr:cNvPr id="32" name="Text Box 35"/>
        <xdr:cNvSpPr txBox="1">
          <a:spLocks noChangeArrowheads="1"/>
        </xdr:cNvSpPr>
      </xdr:nvSpPr>
      <xdr:spPr bwMode="auto">
        <a:xfrm>
          <a:off x="6369035" y="762000"/>
          <a:ext cx="900000" cy="900000"/>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800" b="0" i="0" strike="noStrike">
              <a:solidFill>
                <a:srgbClr val="000000"/>
              </a:solidFill>
              <a:latin typeface="ＭＳ Ｐゴシック"/>
              <a:ea typeface="ＭＳ Ｐゴシック"/>
            </a:rPr>
            <a:t>（責任者印）</a:t>
          </a:r>
        </a:p>
      </xdr:txBody>
    </xdr:sp>
    <xdr:clientData/>
  </xdr:twoCellAnchor>
  <xdr:twoCellAnchor>
    <xdr:from>
      <xdr:col>5</xdr:col>
      <xdr:colOff>269862</xdr:colOff>
      <xdr:row>2</xdr:row>
      <xdr:rowOff>0</xdr:rowOff>
    </xdr:from>
    <xdr:to>
      <xdr:col>12</xdr:col>
      <xdr:colOff>2302737</xdr:colOff>
      <xdr:row>5</xdr:row>
      <xdr:rowOff>9000</xdr:rowOff>
    </xdr:to>
    <xdr:sp macro="" textlink="">
      <xdr:nvSpPr>
        <xdr:cNvPr id="34" name="Text Box 60"/>
        <xdr:cNvSpPr txBox="1">
          <a:spLocks noChangeArrowheads="1"/>
        </xdr:cNvSpPr>
      </xdr:nvSpPr>
      <xdr:spPr bwMode="auto">
        <a:xfrm>
          <a:off x="2174862" y="762000"/>
          <a:ext cx="4176000" cy="1152000"/>
        </a:xfrm>
        <a:prstGeom prst="rect">
          <a:avLst/>
        </a:prstGeom>
        <a:noFill/>
        <a:ln w="9525">
          <a:noFill/>
          <a:miter lim="800000"/>
          <a:headEnd/>
          <a:tailEnd/>
        </a:ln>
      </xdr:spPr>
      <xdr:txBody>
        <a:bodyPr vertOverflow="clip" wrap="square" lIns="27432" tIns="18288" rIns="0" bIns="0" anchor="t" upright="1"/>
        <a:lstStyle/>
        <a:p>
          <a:pPr algn="l" rtl="0">
            <a:defRPr sz="1000"/>
          </a:pPr>
          <a:r>
            <a:rPr lang="en-US" altLang="ja-JP" sz="800" b="0" i="0" strike="noStrike">
              <a:solidFill>
                <a:srgbClr val="000000"/>
              </a:solidFill>
              <a:latin typeface="ＭＳ Ｐゴシック"/>
              <a:ea typeface="ＭＳ Ｐゴシック"/>
            </a:rPr>
            <a:t>〈</a:t>
          </a:r>
          <a:r>
            <a:rPr lang="ja-JP" altLang="en-US" sz="800" b="0" i="0" strike="noStrike">
              <a:solidFill>
                <a:srgbClr val="000000"/>
              </a:solidFill>
              <a:latin typeface="ＭＳ Ｐゴシック"/>
              <a:ea typeface="ＭＳ Ｐゴシック"/>
            </a:rPr>
            <a:t>記載上の注意</a:t>
          </a:r>
          <a:r>
            <a:rPr lang="en-US" altLang="ja-JP" sz="800" b="0" i="0" strike="noStrike">
              <a:solidFill>
                <a:srgbClr val="000000"/>
              </a:solidFill>
              <a:latin typeface="ＭＳ Ｐゴシック"/>
              <a:ea typeface="ＭＳ Ｐゴシック"/>
            </a:rPr>
            <a:t>〉</a:t>
          </a:r>
        </a:p>
        <a:p>
          <a:pPr algn="l" rtl="0">
            <a:defRPr sz="1000"/>
          </a:pPr>
          <a:r>
            <a:rPr lang="ja-JP" altLang="en-US" sz="800" b="0" i="0" strike="noStrike">
              <a:solidFill>
                <a:srgbClr val="000000"/>
              </a:solidFill>
              <a:latin typeface="ＭＳ Ｐゴシック"/>
              <a:ea typeface="ＭＳ Ｐゴシック"/>
            </a:rPr>
            <a:t>１　作業準備、打合せ</a:t>
          </a:r>
          <a:r>
            <a:rPr lang="ja-JP" altLang="ja-JP" sz="800" b="0" i="0">
              <a:effectLst/>
              <a:latin typeface="+mn-lt"/>
              <a:ea typeface="+mn-ea"/>
              <a:cs typeface="+mn-cs"/>
            </a:rPr>
            <a:t>（公社と統括管理者の打合せ以外）</a:t>
          </a:r>
          <a:r>
            <a:rPr lang="ja-JP" altLang="en-US" sz="800" b="0" i="0" strike="noStrike">
              <a:solidFill>
                <a:srgbClr val="000000"/>
              </a:solidFill>
              <a:latin typeface="ＭＳ Ｐゴシック"/>
              <a:ea typeface="ＭＳ Ｐゴシック"/>
            </a:rPr>
            <a:t>、実施場所までの往復等の間接業務に従事した時間及び就業時間外は助成対象となりませんので記入しないでください。</a:t>
          </a:r>
        </a:p>
        <a:p>
          <a:pPr algn="l" rtl="0">
            <a:defRPr sz="1000"/>
          </a:pPr>
          <a:r>
            <a:rPr lang="ja-JP" altLang="en-US" sz="800" b="0" i="0" strike="noStrike">
              <a:solidFill>
                <a:srgbClr val="000000"/>
              </a:solidFill>
              <a:latin typeface="ＭＳ Ｐゴシック"/>
              <a:ea typeface="ＭＳ Ｐゴシック"/>
            </a:rPr>
            <a:t>２　時間数は、食事・休憩・休息等を除き、</a:t>
          </a:r>
          <a:r>
            <a:rPr lang="en-US" altLang="ja-JP" sz="800" b="1" i="0" strike="noStrike">
              <a:solidFill>
                <a:srgbClr val="000000"/>
              </a:solidFill>
              <a:latin typeface="ＭＳ Ｐゴシック"/>
              <a:ea typeface="ＭＳ Ｐゴシック"/>
            </a:rPr>
            <a:t>30</a:t>
          </a:r>
          <a:r>
            <a:rPr lang="ja-JP" altLang="en-US" sz="800" b="1" i="0" strike="noStrike">
              <a:solidFill>
                <a:srgbClr val="000000"/>
              </a:solidFill>
              <a:latin typeface="ＭＳ Ｐゴシック"/>
              <a:ea typeface="ＭＳ Ｐゴシック"/>
            </a:rPr>
            <a:t>分単位</a:t>
          </a:r>
          <a:r>
            <a:rPr lang="ja-JP" altLang="en-US" sz="800" b="0" i="0" strike="noStrike">
              <a:solidFill>
                <a:srgbClr val="000000"/>
              </a:solidFill>
              <a:latin typeface="ＭＳ Ｐゴシック"/>
              <a:ea typeface="ＭＳ Ｐゴシック"/>
            </a:rPr>
            <a:t>で記入してください。</a:t>
          </a:r>
        </a:p>
        <a:p>
          <a:pPr algn="l" rtl="0">
            <a:lnSpc>
              <a:spcPts val="1200"/>
            </a:lnSpc>
            <a:defRPr sz="1000"/>
          </a:pPr>
          <a:r>
            <a:rPr lang="ja-JP" altLang="en-US" sz="800" b="0" i="0" strike="noStrike">
              <a:solidFill>
                <a:srgbClr val="000000"/>
              </a:solidFill>
              <a:latin typeface="ＭＳ Ｐゴシック"/>
              <a:ea typeface="ＭＳ Ｐゴシック"/>
            </a:rPr>
            <a:t>３　自社の事業所以外で作業を行った場合は、作業内容欄に内容のほか作業を行った場所（企業名等）を併せて記載してください。</a:t>
          </a:r>
          <a:endParaRPr lang="en-US" altLang="ja-JP" sz="800" b="0" i="0" strike="noStrike">
            <a:solidFill>
              <a:srgbClr val="000000"/>
            </a:solidFill>
            <a:latin typeface="ＭＳ Ｐゴシック"/>
            <a:ea typeface="ＭＳ Ｐゴシック"/>
          </a:endParaRPr>
        </a:p>
        <a:p>
          <a:pPr algn="l" rtl="0">
            <a:lnSpc>
              <a:spcPts val="1200"/>
            </a:lnSpc>
            <a:defRPr sz="1000"/>
          </a:pPr>
          <a:r>
            <a:rPr lang="ja-JP" altLang="en-US" sz="800" b="0" i="0" strike="noStrike">
              <a:solidFill>
                <a:srgbClr val="000000"/>
              </a:solidFill>
              <a:latin typeface="ＭＳ Ｐゴシック"/>
              <a:ea typeface="ＭＳ Ｐゴシック"/>
            </a:rPr>
            <a:t>４　１日の休憩が複数回ある場合は、その合計時間を休憩時間欄に記入してください。</a:t>
          </a:r>
        </a:p>
      </xdr:txBody>
    </xdr:sp>
    <xdr:clientData/>
  </xdr:twoCellAnchor>
</xdr:wsDr>
</file>

<file path=xl/drawings/drawing19.xml><?xml version="1.0" encoding="utf-8"?>
<xdr:wsDr xmlns:xdr="http://schemas.openxmlformats.org/drawingml/2006/spreadsheetDrawing" xmlns:a="http://schemas.openxmlformats.org/drawingml/2006/main">
  <xdr:twoCellAnchor>
    <xdr:from>
      <xdr:col>13</xdr:col>
      <xdr:colOff>0</xdr:colOff>
      <xdr:row>31</xdr:row>
      <xdr:rowOff>0</xdr:rowOff>
    </xdr:from>
    <xdr:to>
      <xdr:col>13</xdr:col>
      <xdr:colOff>0</xdr:colOff>
      <xdr:row>31</xdr:row>
      <xdr:rowOff>0</xdr:rowOff>
    </xdr:to>
    <xdr:sp macro="" textlink="">
      <xdr:nvSpPr>
        <xdr:cNvPr id="2" name="Line 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3" name="Line 3"/>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4" name="Line 4"/>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5" name="Line 5"/>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6" name="Line 8"/>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7" name="Line 9"/>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8" name="Line 10"/>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9" name="Line 1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0" name="Line 12"/>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1" name="Line 13"/>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2" name="Line 14"/>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3" name="Line 15"/>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4" name="Line 16"/>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5" name="Line 17"/>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6" name="Line 18"/>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7" name="Line 19"/>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8" name="Line 20"/>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9" name="Line 2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0" name="Line 22"/>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1" name="Line 23"/>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2" name="Line 24"/>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3" name="Line 25"/>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4" name="Line 26"/>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5" name="Line 27"/>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6" name="Line 28"/>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7" name="Line 29"/>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8" name="Line 30"/>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9" name="Line 3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2320910</xdr:colOff>
      <xdr:row>2</xdr:row>
      <xdr:rowOff>0</xdr:rowOff>
    </xdr:from>
    <xdr:to>
      <xdr:col>13</xdr:col>
      <xdr:colOff>363410</xdr:colOff>
      <xdr:row>4</xdr:row>
      <xdr:rowOff>138000</xdr:rowOff>
    </xdr:to>
    <xdr:sp macro="" textlink="">
      <xdr:nvSpPr>
        <xdr:cNvPr id="30" name="Text Box 35"/>
        <xdr:cNvSpPr txBox="1">
          <a:spLocks noChangeArrowheads="1"/>
        </xdr:cNvSpPr>
      </xdr:nvSpPr>
      <xdr:spPr bwMode="auto">
        <a:xfrm>
          <a:off x="6369035" y="762000"/>
          <a:ext cx="900000" cy="900000"/>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800" b="0" i="0" strike="noStrike">
              <a:solidFill>
                <a:srgbClr val="000000"/>
              </a:solidFill>
              <a:latin typeface="ＭＳ Ｐゴシック"/>
              <a:ea typeface="ＭＳ Ｐゴシック"/>
            </a:rPr>
            <a:t>（責任者印）</a:t>
          </a:r>
        </a:p>
      </xdr:txBody>
    </xdr:sp>
    <xdr:clientData/>
  </xdr:twoCellAnchor>
  <xdr:twoCellAnchor>
    <xdr:from>
      <xdr:col>12</xdr:col>
      <xdr:colOff>2320910</xdr:colOff>
      <xdr:row>2</xdr:row>
      <xdr:rowOff>0</xdr:rowOff>
    </xdr:from>
    <xdr:to>
      <xdr:col>13</xdr:col>
      <xdr:colOff>363410</xdr:colOff>
      <xdr:row>4</xdr:row>
      <xdr:rowOff>138000</xdr:rowOff>
    </xdr:to>
    <xdr:sp macro="" textlink="">
      <xdr:nvSpPr>
        <xdr:cNvPr id="32" name="Text Box 35"/>
        <xdr:cNvSpPr txBox="1">
          <a:spLocks noChangeArrowheads="1"/>
        </xdr:cNvSpPr>
      </xdr:nvSpPr>
      <xdr:spPr bwMode="auto">
        <a:xfrm>
          <a:off x="6369035" y="762000"/>
          <a:ext cx="900000" cy="900000"/>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800" b="0" i="0" strike="noStrike">
              <a:solidFill>
                <a:srgbClr val="000000"/>
              </a:solidFill>
              <a:latin typeface="ＭＳ Ｐゴシック"/>
              <a:ea typeface="ＭＳ Ｐゴシック"/>
            </a:rPr>
            <a:t>（責任者印）</a:t>
          </a:r>
        </a:p>
      </xdr:txBody>
    </xdr:sp>
    <xdr:clientData/>
  </xdr:twoCellAnchor>
  <xdr:twoCellAnchor>
    <xdr:from>
      <xdr:col>5</xdr:col>
      <xdr:colOff>269862</xdr:colOff>
      <xdr:row>2</xdr:row>
      <xdr:rowOff>0</xdr:rowOff>
    </xdr:from>
    <xdr:to>
      <xdr:col>12</xdr:col>
      <xdr:colOff>2302737</xdr:colOff>
      <xdr:row>5</xdr:row>
      <xdr:rowOff>9000</xdr:rowOff>
    </xdr:to>
    <xdr:sp macro="" textlink="">
      <xdr:nvSpPr>
        <xdr:cNvPr id="34" name="Text Box 60"/>
        <xdr:cNvSpPr txBox="1">
          <a:spLocks noChangeArrowheads="1"/>
        </xdr:cNvSpPr>
      </xdr:nvSpPr>
      <xdr:spPr bwMode="auto">
        <a:xfrm>
          <a:off x="2174862" y="762000"/>
          <a:ext cx="4176000" cy="1152000"/>
        </a:xfrm>
        <a:prstGeom prst="rect">
          <a:avLst/>
        </a:prstGeom>
        <a:noFill/>
        <a:ln w="9525">
          <a:noFill/>
          <a:miter lim="800000"/>
          <a:headEnd/>
          <a:tailEnd/>
        </a:ln>
      </xdr:spPr>
      <xdr:txBody>
        <a:bodyPr vertOverflow="clip" wrap="square" lIns="27432" tIns="18288" rIns="0" bIns="0" anchor="t" upright="1"/>
        <a:lstStyle/>
        <a:p>
          <a:pPr algn="l" rtl="0">
            <a:defRPr sz="1000"/>
          </a:pPr>
          <a:r>
            <a:rPr lang="en-US" altLang="ja-JP" sz="800" b="0" i="0" strike="noStrike">
              <a:solidFill>
                <a:srgbClr val="000000"/>
              </a:solidFill>
              <a:latin typeface="ＭＳ Ｐゴシック"/>
              <a:ea typeface="ＭＳ Ｐゴシック"/>
            </a:rPr>
            <a:t>〈</a:t>
          </a:r>
          <a:r>
            <a:rPr lang="ja-JP" altLang="en-US" sz="800" b="0" i="0" strike="noStrike">
              <a:solidFill>
                <a:srgbClr val="000000"/>
              </a:solidFill>
              <a:latin typeface="ＭＳ Ｐゴシック"/>
              <a:ea typeface="ＭＳ Ｐゴシック"/>
            </a:rPr>
            <a:t>記載上の注意</a:t>
          </a:r>
          <a:r>
            <a:rPr lang="en-US" altLang="ja-JP" sz="800" b="0" i="0" strike="noStrike">
              <a:solidFill>
                <a:srgbClr val="000000"/>
              </a:solidFill>
              <a:latin typeface="ＭＳ Ｐゴシック"/>
              <a:ea typeface="ＭＳ Ｐゴシック"/>
            </a:rPr>
            <a:t>〉</a:t>
          </a:r>
        </a:p>
        <a:p>
          <a:pPr algn="l" rtl="0">
            <a:defRPr sz="1000"/>
          </a:pPr>
          <a:r>
            <a:rPr lang="ja-JP" altLang="en-US" sz="800" b="0" i="0" strike="noStrike">
              <a:solidFill>
                <a:srgbClr val="000000"/>
              </a:solidFill>
              <a:latin typeface="ＭＳ Ｐゴシック"/>
              <a:ea typeface="ＭＳ Ｐゴシック"/>
            </a:rPr>
            <a:t>１　作業準備、打合せ</a:t>
          </a:r>
          <a:r>
            <a:rPr lang="ja-JP" altLang="ja-JP" sz="800" b="0" i="0">
              <a:effectLst/>
              <a:latin typeface="+mn-lt"/>
              <a:ea typeface="+mn-ea"/>
              <a:cs typeface="+mn-cs"/>
            </a:rPr>
            <a:t>（公社と統括管理者の打合せ以外）</a:t>
          </a:r>
          <a:r>
            <a:rPr lang="ja-JP" altLang="en-US" sz="800" b="0" i="0" strike="noStrike">
              <a:solidFill>
                <a:srgbClr val="000000"/>
              </a:solidFill>
              <a:latin typeface="ＭＳ Ｐゴシック"/>
              <a:ea typeface="ＭＳ Ｐゴシック"/>
            </a:rPr>
            <a:t>、実施場所までの往復等の間接業務に従事した時間及び就業時間外は助成対象となりませんので記入しないでください。</a:t>
          </a:r>
        </a:p>
        <a:p>
          <a:pPr algn="l" rtl="0">
            <a:defRPr sz="1000"/>
          </a:pPr>
          <a:r>
            <a:rPr lang="ja-JP" altLang="en-US" sz="800" b="0" i="0" strike="noStrike">
              <a:solidFill>
                <a:srgbClr val="000000"/>
              </a:solidFill>
              <a:latin typeface="ＭＳ Ｐゴシック"/>
              <a:ea typeface="ＭＳ Ｐゴシック"/>
            </a:rPr>
            <a:t>２　時間数は、食事・休憩・休息等を除き、</a:t>
          </a:r>
          <a:r>
            <a:rPr lang="en-US" altLang="ja-JP" sz="800" b="1" i="0" strike="noStrike">
              <a:solidFill>
                <a:srgbClr val="000000"/>
              </a:solidFill>
              <a:latin typeface="ＭＳ Ｐゴシック"/>
              <a:ea typeface="ＭＳ Ｐゴシック"/>
            </a:rPr>
            <a:t>30</a:t>
          </a:r>
          <a:r>
            <a:rPr lang="ja-JP" altLang="en-US" sz="800" b="1" i="0" strike="noStrike">
              <a:solidFill>
                <a:srgbClr val="000000"/>
              </a:solidFill>
              <a:latin typeface="ＭＳ Ｐゴシック"/>
              <a:ea typeface="ＭＳ Ｐゴシック"/>
            </a:rPr>
            <a:t>分単位</a:t>
          </a:r>
          <a:r>
            <a:rPr lang="ja-JP" altLang="en-US" sz="800" b="0" i="0" strike="noStrike">
              <a:solidFill>
                <a:srgbClr val="000000"/>
              </a:solidFill>
              <a:latin typeface="ＭＳ Ｐゴシック"/>
              <a:ea typeface="ＭＳ Ｐゴシック"/>
            </a:rPr>
            <a:t>で記入してください。</a:t>
          </a:r>
        </a:p>
        <a:p>
          <a:pPr algn="l" rtl="0">
            <a:lnSpc>
              <a:spcPts val="1200"/>
            </a:lnSpc>
            <a:defRPr sz="1000"/>
          </a:pPr>
          <a:r>
            <a:rPr lang="ja-JP" altLang="en-US" sz="800" b="0" i="0" strike="noStrike">
              <a:solidFill>
                <a:srgbClr val="000000"/>
              </a:solidFill>
              <a:latin typeface="ＭＳ Ｐゴシック"/>
              <a:ea typeface="ＭＳ Ｐゴシック"/>
            </a:rPr>
            <a:t>３　自社の事業所以外で作業を行った場合は、作業内容欄に内容のほか作業を行った場所（企業名等）を併せて記載してください。</a:t>
          </a:r>
          <a:endParaRPr lang="en-US" altLang="ja-JP" sz="800" b="0" i="0" strike="noStrike">
            <a:solidFill>
              <a:srgbClr val="000000"/>
            </a:solidFill>
            <a:latin typeface="ＭＳ Ｐゴシック"/>
            <a:ea typeface="ＭＳ Ｐゴシック"/>
          </a:endParaRPr>
        </a:p>
        <a:p>
          <a:pPr algn="l" rtl="0">
            <a:lnSpc>
              <a:spcPts val="1200"/>
            </a:lnSpc>
            <a:defRPr sz="1000"/>
          </a:pPr>
          <a:r>
            <a:rPr lang="ja-JP" altLang="en-US" sz="800" b="0" i="0" strike="noStrike">
              <a:solidFill>
                <a:srgbClr val="000000"/>
              </a:solidFill>
              <a:latin typeface="ＭＳ Ｐゴシック"/>
              <a:ea typeface="ＭＳ Ｐゴシック"/>
            </a:rPr>
            <a:t>４　１日の休憩が複数回ある場合は、その合計時間を休憩時間欄に記入してください。</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13</xdr:col>
      <xdr:colOff>0</xdr:colOff>
      <xdr:row>31</xdr:row>
      <xdr:rowOff>0</xdr:rowOff>
    </xdr:from>
    <xdr:to>
      <xdr:col>13</xdr:col>
      <xdr:colOff>0</xdr:colOff>
      <xdr:row>31</xdr:row>
      <xdr:rowOff>0</xdr:rowOff>
    </xdr:to>
    <xdr:sp macro="" textlink="">
      <xdr:nvSpPr>
        <xdr:cNvPr id="2" name="Line 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3" name="Line 3"/>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4" name="Line 4"/>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5" name="Line 5"/>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6" name="Line 8"/>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7" name="Line 9"/>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8" name="Line 10"/>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9" name="Line 1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0" name="Line 12"/>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1" name="Line 13"/>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2" name="Line 14"/>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3" name="Line 15"/>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4" name="Line 16"/>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5" name="Line 17"/>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6" name="Line 18"/>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7" name="Line 19"/>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8" name="Line 20"/>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9" name="Line 2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0" name="Line 22"/>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1" name="Line 23"/>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2" name="Line 24"/>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3" name="Line 25"/>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4" name="Line 26"/>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5" name="Line 27"/>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6" name="Line 28"/>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7" name="Line 29"/>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8" name="Line 30"/>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9" name="Line 3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2320910</xdr:colOff>
      <xdr:row>2</xdr:row>
      <xdr:rowOff>0</xdr:rowOff>
    </xdr:from>
    <xdr:to>
      <xdr:col>13</xdr:col>
      <xdr:colOff>363410</xdr:colOff>
      <xdr:row>4</xdr:row>
      <xdr:rowOff>138000</xdr:rowOff>
    </xdr:to>
    <xdr:sp macro="" textlink="">
      <xdr:nvSpPr>
        <xdr:cNvPr id="30" name="Text Box 35"/>
        <xdr:cNvSpPr txBox="1">
          <a:spLocks noChangeArrowheads="1"/>
        </xdr:cNvSpPr>
      </xdr:nvSpPr>
      <xdr:spPr bwMode="auto">
        <a:xfrm>
          <a:off x="6369035" y="762000"/>
          <a:ext cx="900000" cy="900000"/>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800" b="0" i="0" strike="noStrike">
              <a:solidFill>
                <a:srgbClr val="000000"/>
              </a:solidFill>
              <a:latin typeface="ＭＳ Ｐゴシック"/>
              <a:ea typeface="ＭＳ Ｐゴシック"/>
            </a:rPr>
            <a:t>（責任者印）</a:t>
          </a:r>
        </a:p>
      </xdr:txBody>
    </xdr:sp>
    <xdr:clientData/>
  </xdr:twoCellAnchor>
  <xdr:twoCellAnchor>
    <xdr:from>
      <xdr:col>1</xdr:col>
      <xdr:colOff>152400</xdr:colOff>
      <xdr:row>18</xdr:row>
      <xdr:rowOff>0</xdr:rowOff>
    </xdr:from>
    <xdr:to>
      <xdr:col>12</xdr:col>
      <xdr:colOff>2700525</xdr:colOff>
      <xdr:row>21</xdr:row>
      <xdr:rowOff>222750</xdr:rowOff>
    </xdr:to>
    <xdr:sp macro="" textlink="">
      <xdr:nvSpPr>
        <xdr:cNvPr id="32" name="角丸四角形 31"/>
        <xdr:cNvSpPr/>
      </xdr:nvSpPr>
      <xdr:spPr>
        <a:xfrm>
          <a:off x="628650" y="5715000"/>
          <a:ext cx="6120000" cy="1080000"/>
        </a:xfrm>
        <a:prstGeom prst="roundRect">
          <a:avLst/>
        </a:prstGeom>
        <a:solidFill>
          <a:sysClr val="window" lastClr="FFFFFF"/>
        </a:solidFill>
        <a:ln w="38100">
          <a:solidFill>
            <a:srgbClr val="0070C0"/>
          </a:solidFill>
          <a:prstDash val="solid"/>
        </a:ln>
        <a:effectLst>
          <a:outerShdw blurRad="50800" dist="38100" dir="2700000" algn="tl"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a:r>
            <a:rPr kumimoji="1" lang="ja-JP" altLang="en-US" sz="1000" b="0">
              <a:solidFill>
                <a:sysClr val="windowText" lastClr="000000"/>
              </a:solidFill>
              <a:latin typeface="HG丸ｺﾞｼｯｸM-PRO" panose="020F0600000000000000" pitchFamily="50" charset="-128"/>
              <a:ea typeface="HG丸ｺﾞｼｯｸM-PRO" panose="020F0600000000000000" pitchFamily="50" charset="-128"/>
            </a:rPr>
            <a:t>作成に当たっては、</a:t>
          </a:r>
          <a:r>
            <a:rPr kumimoji="1" lang="ja-JP" altLang="en-US" sz="1000" b="1">
              <a:solidFill>
                <a:sysClr val="windowText" lastClr="000000"/>
              </a:solidFill>
              <a:latin typeface="HG丸ｺﾞｼｯｸM-PRO" panose="020F0600000000000000" pitchFamily="50" charset="-128"/>
              <a:ea typeface="HG丸ｺﾞｼｯｸM-PRO" panose="020F0600000000000000" pitchFamily="50" charset="-128"/>
            </a:rPr>
            <a:t>①から順番に使用</a:t>
          </a:r>
          <a:r>
            <a:rPr kumimoji="1" lang="ja-JP" altLang="en-US" sz="1000" b="0">
              <a:solidFill>
                <a:sysClr val="windowText" lastClr="000000"/>
              </a:solidFill>
              <a:latin typeface="HG丸ｺﾞｼｯｸM-PRO" panose="020F0600000000000000" pitchFamily="50" charset="-128"/>
              <a:ea typeface="HG丸ｺﾞｼｯｸM-PRO" panose="020F0600000000000000" pitchFamily="50" charset="-128"/>
            </a:rPr>
            <a:t>し、</a:t>
          </a:r>
          <a:r>
            <a:rPr kumimoji="1" lang="ja-JP" altLang="en-US" sz="1000" b="1">
              <a:solidFill>
                <a:sysClr val="windowText" lastClr="000000"/>
              </a:solidFill>
              <a:latin typeface="HG丸ｺﾞｼｯｸM-PRO" panose="020F0600000000000000" pitchFamily="50" charset="-128"/>
              <a:ea typeface="HG丸ｺﾞｼｯｸM-PRO" panose="020F0600000000000000" pitchFamily="50" charset="-128"/>
            </a:rPr>
            <a:t>シート名を該当する年月に変更</a:t>
          </a:r>
          <a:r>
            <a:rPr kumimoji="1" lang="ja-JP" altLang="en-US" sz="1000" b="0">
              <a:solidFill>
                <a:sysClr val="windowText" lastClr="000000"/>
              </a:solidFill>
              <a:latin typeface="HG丸ｺﾞｼｯｸM-PRO" panose="020F0600000000000000" pitchFamily="50" charset="-128"/>
              <a:ea typeface="HG丸ｺﾞｼｯｸM-PRO" panose="020F0600000000000000" pitchFamily="50" charset="-128"/>
            </a:rPr>
            <a:t>してください。</a:t>
          </a:r>
          <a:endParaRPr kumimoji="1" lang="en-US" altLang="ja-JP" sz="1000" b="0">
            <a:solidFill>
              <a:sysClr val="windowText" lastClr="000000"/>
            </a:solidFill>
            <a:latin typeface="HG丸ｺﾞｼｯｸM-PRO" panose="020F0600000000000000" pitchFamily="50" charset="-128"/>
            <a:ea typeface="HG丸ｺﾞｼｯｸM-PRO" panose="020F0600000000000000" pitchFamily="50" charset="-128"/>
          </a:endParaRPr>
        </a:p>
        <a:p>
          <a:pPr algn="ctr"/>
          <a:endParaRPr kumimoji="1" lang="en-US" altLang="ja-JP" sz="1000" b="0">
            <a:solidFill>
              <a:sysClr val="windowText" lastClr="000000"/>
            </a:solidFill>
            <a:latin typeface="HG丸ｺﾞｼｯｸM-PRO" panose="020F0600000000000000" pitchFamily="50" charset="-128"/>
            <a:ea typeface="HG丸ｺﾞｼｯｸM-PRO" panose="020F0600000000000000" pitchFamily="50" charset="-128"/>
          </a:endParaRPr>
        </a:p>
        <a:p>
          <a:pPr algn="l"/>
          <a:r>
            <a:rPr kumimoji="1" lang="en-US" altLang="ja-JP" sz="1000" b="0">
              <a:solidFill>
                <a:sysClr val="windowText" lastClr="000000"/>
              </a:solidFill>
              <a:latin typeface="HG丸ｺﾞｼｯｸM-PRO" panose="020F0600000000000000" pitchFamily="50" charset="-128"/>
              <a:ea typeface="HG丸ｺﾞｼｯｸM-PRO" panose="020F0600000000000000" pitchFamily="50" charset="-128"/>
            </a:rPr>
            <a:t>※</a:t>
          </a:r>
          <a:r>
            <a:rPr kumimoji="1" lang="ja-JP" altLang="en-US" sz="1000" b="0">
              <a:solidFill>
                <a:sysClr val="windowText" lastClr="000000"/>
              </a:solidFill>
              <a:latin typeface="HG丸ｺﾞｼｯｸM-PRO" panose="020F0600000000000000" pitchFamily="50" charset="-128"/>
              <a:ea typeface="HG丸ｺﾞｼｯｸM-PRO" panose="020F0600000000000000" pitchFamily="50" charset="-128"/>
            </a:rPr>
            <a:t> ①から使用しないと「従業員別人件費総括表」の並びがおかしくなるため、書類提出後に修正をお願いする場合はございます。</a:t>
          </a:r>
        </a:p>
      </xdr:txBody>
    </xdr:sp>
    <xdr:clientData/>
  </xdr:twoCellAnchor>
  <xdr:twoCellAnchor>
    <xdr:from>
      <xdr:col>0</xdr:col>
      <xdr:colOff>238126</xdr:colOff>
      <xdr:row>7</xdr:row>
      <xdr:rowOff>142875</xdr:rowOff>
    </xdr:from>
    <xdr:to>
      <xdr:col>8</xdr:col>
      <xdr:colOff>76200</xdr:colOff>
      <xdr:row>10</xdr:row>
      <xdr:rowOff>257173</xdr:rowOff>
    </xdr:to>
    <xdr:cxnSp macro="">
      <xdr:nvCxnSpPr>
        <xdr:cNvPr id="33" name="直線矢印コネクタ 32"/>
        <xdr:cNvCxnSpPr>
          <a:stCxn id="41" idx="0"/>
        </xdr:cNvCxnSpPr>
      </xdr:nvCxnSpPr>
      <xdr:spPr>
        <a:xfrm flipH="1" flipV="1">
          <a:off x="238126" y="2714625"/>
          <a:ext cx="2695574" cy="971548"/>
        </a:xfrm>
        <a:prstGeom prst="straightConnector1">
          <a:avLst/>
        </a:prstGeom>
        <a:ln w="28575">
          <a:solidFill>
            <a:srgbClr val="0070C0"/>
          </a:solidFill>
          <a:tailEnd type="arrow"/>
        </a:ln>
        <a:effectLst>
          <a:outerShdw blurRad="50800" dist="38100" dir="2700000" algn="tl" rotWithShape="0">
            <a:prstClr val="black">
              <a:alpha val="40000"/>
            </a:prstClr>
          </a:outerShdw>
        </a:effectLst>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230189</xdr:colOff>
      <xdr:row>7</xdr:row>
      <xdr:rowOff>158751</xdr:rowOff>
    </xdr:from>
    <xdr:to>
      <xdr:col>8</xdr:col>
      <xdr:colOff>76200</xdr:colOff>
      <xdr:row>10</xdr:row>
      <xdr:rowOff>257173</xdr:rowOff>
    </xdr:to>
    <xdr:cxnSp macro="">
      <xdr:nvCxnSpPr>
        <xdr:cNvPr id="34" name="直線矢印コネクタ 33"/>
        <xdr:cNvCxnSpPr>
          <a:stCxn id="41" idx="0"/>
        </xdr:cNvCxnSpPr>
      </xdr:nvCxnSpPr>
      <xdr:spPr>
        <a:xfrm flipH="1" flipV="1">
          <a:off x="944564" y="2730501"/>
          <a:ext cx="1989136" cy="955672"/>
        </a:xfrm>
        <a:prstGeom prst="straightConnector1">
          <a:avLst/>
        </a:prstGeom>
        <a:ln w="28575">
          <a:solidFill>
            <a:srgbClr val="0070C0"/>
          </a:solidFill>
          <a:tailEnd type="arrow"/>
        </a:ln>
        <a:effectLst>
          <a:outerShdw blurRad="50800" dist="38100" dir="2700000" algn="tl" rotWithShape="0">
            <a:prstClr val="black">
              <a:alpha val="40000"/>
            </a:prstClr>
          </a:outerShdw>
        </a:effectLst>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238126</xdr:colOff>
      <xdr:row>7</xdr:row>
      <xdr:rowOff>158751</xdr:rowOff>
    </xdr:from>
    <xdr:to>
      <xdr:col>8</xdr:col>
      <xdr:colOff>76200</xdr:colOff>
      <xdr:row>10</xdr:row>
      <xdr:rowOff>257173</xdr:rowOff>
    </xdr:to>
    <xdr:cxnSp macro="">
      <xdr:nvCxnSpPr>
        <xdr:cNvPr id="35" name="直線矢印コネクタ 34"/>
        <xdr:cNvCxnSpPr>
          <a:stCxn id="41" idx="0"/>
        </xdr:cNvCxnSpPr>
      </xdr:nvCxnSpPr>
      <xdr:spPr>
        <a:xfrm flipH="1" flipV="1">
          <a:off x="1666876" y="2730501"/>
          <a:ext cx="1266824" cy="955672"/>
        </a:xfrm>
        <a:prstGeom prst="straightConnector1">
          <a:avLst/>
        </a:prstGeom>
        <a:ln w="28575">
          <a:solidFill>
            <a:srgbClr val="0070C0"/>
          </a:solidFill>
          <a:tailEnd type="arrow"/>
        </a:ln>
        <a:effectLst>
          <a:outerShdw blurRad="50800" dist="38100" dir="2700000" algn="tl" rotWithShape="0">
            <a:prstClr val="black">
              <a:alpha val="40000"/>
            </a:prstClr>
          </a:outerShdw>
        </a:effectLst>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222250</xdr:colOff>
      <xdr:row>7</xdr:row>
      <xdr:rowOff>182563</xdr:rowOff>
    </xdr:from>
    <xdr:to>
      <xdr:col>8</xdr:col>
      <xdr:colOff>76200</xdr:colOff>
      <xdr:row>10</xdr:row>
      <xdr:rowOff>257173</xdr:rowOff>
    </xdr:to>
    <xdr:cxnSp macro="">
      <xdr:nvCxnSpPr>
        <xdr:cNvPr id="36" name="直線矢印コネクタ 35"/>
        <xdr:cNvCxnSpPr>
          <a:stCxn id="41" idx="0"/>
        </xdr:cNvCxnSpPr>
      </xdr:nvCxnSpPr>
      <xdr:spPr>
        <a:xfrm flipH="1" flipV="1">
          <a:off x="2127250" y="2754313"/>
          <a:ext cx="806450" cy="931860"/>
        </a:xfrm>
        <a:prstGeom prst="straightConnector1">
          <a:avLst/>
        </a:prstGeom>
        <a:ln w="28575">
          <a:solidFill>
            <a:srgbClr val="0070C0"/>
          </a:solidFill>
          <a:tailEnd type="arrow"/>
        </a:ln>
        <a:effectLst>
          <a:outerShdw blurRad="50800" dist="38100" dir="2700000" algn="tl" rotWithShape="0">
            <a:prstClr val="black">
              <a:alpha val="40000"/>
            </a:prstClr>
          </a:outerShdw>
        </a:effectLst>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304800</xdr:colOff>
      <xdr:row>0</xdr:row>
      <xdr:rowOff>276225</xdr:rowOff>
    </xdr:from>
    <xdr:to>
      <xdr:col>4</xdr:col>
      <xdr:colOff>316050</xdr:colOff>
      <xdr:row>2</xdr:row>
      <xdr:rowOff>54225</xdr:rowOff>
    </xdr:to>
    <xdr:sp macro="" textlink="">
      <xdr:nvSpPr>
        <xdr:cNvPr id="37" name="角丸四角形 36"/>
        <xdr:cNvSpPr/>
      </xdr:nvSpPr>
      <xdr:spPr>
        <a:xfrm>
          <a:off x="304800" y="276225"/>
          <a:ext cx="1440000" cy="540000"/>
        </a:xfrm>
        <a:prstGeom prst="roundRect">
          <a:avLst/>
        </a:prstGeom>
        <a:solidFill>
          <a:sysClr val="window" lastClr="FFFFFF"/>
        </a:solidFill>
        <a:ln w="38100">
          <a:solidFill>
            <a:srgbClr val="0070C0"/>
          </a:solidFill>
          <a:prstDash val="solid"/>
        </a:ln>
        <a:effectLst>
          <a:outerShdw blurRad="50800" dist="38100" dir="2700000" algn="tl"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a:r>
            <a:rPr kumimoji="1" lang="ja-JP" altLang="en-US" sz="1200" b="0">
              <a:solidFill>
                <a:sysClr val="windowText" lastClr="000000"/>
              </a:solidFill>
              <a:latin typeface="HG丸ｺﾞｼｯｸM-PRO" panose="020F0600000000000000" pitchFamily="50" charset="-128"/>
              <a:ea typeface="HG丸ｺﾞｼｯｸM-PRO" panose="020F0600000000000000" pitchFamily="50" charset="-128"/>
            </a:rPr>
            <a:t>★記入例★</a:t>
          </a:r>
        </a:p>
      </xdr:txBody>
    </xdr:sp>
    <xdr:clientData/>
  </xdr:twoCellAnchor>
  <xdr:twoCellAnchor>
    <xdr:from>
      <xdr:col>9</xdr:col>
      <xdr:colOff>104775</xdr:colOff>
      <xdr:row>1</xdr:row>
      <xdr:rowOff>14288</xdr:rowOff>
    </xdr:from>
    <xdr:to>
      <xdr:col>12</xdr:col>
      <xdr:colOff>123825</xdr:colOff>
      <xdr:row>1</xdr:row>
      <xdr:rowOff>328613</xdr:rowOff>
    </xdr:to>
    <xdr:sp macro="" textlink="">
      <xdr:nvSpPr>
        <xdr:cNvPr id="38" name="角丸四角形 37"/>
        <xdr:cNvSpPr/>
      </xdr:nvSpPr>
      <xdr:spPr>
        <a:xfrm>
          <a:off x="3200400" y="395288"/>
          <a:ext cx="971550" cy="314325"/>
        </a:xfrm>
        <a:prstGeom prst="roundRect">
          <a:avLst/>
        </a:prstGeom>
        <a:noFill/>
        <a:ln w="38100">
          <a:solidFill>
            <a:schemeClr val="accent1"/>
          </a:solidFill>
        </a:ln>
        <a:effectLst>
          <a:outerShdw blurRad="50800" dist="38100" dir="2700000" algn="tl"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sz="1050"/>
        </a:p>
      </xdr:txBody>
    </xdr:sp>
    <xdr:clientData/>
  </xdr:twoCellAnchor>
  <xdr:twoCellAnchor>
    <xdr:from>
      <xdr:col>8</xdr:col>
      <xdr:colOff>76200</xdr:colOff>
      <xdr:row>7</xdr:row>
      <xdr:rowOff>158751</xdr:rowOff>
    </xdr:from>
    <xdr:to>
      <xdr:col>12</xdr:col>
      <xdr:colOff>1428750</xdr:colOff>
      <xdr:row>10</xdr:row>
      <xdr:rowOff>257173</xdr:rowOff>
    </xdr:to>
    <xdr:cxnSp macro="">
      <xdr:nvCxnSpPr>
        <xdr:cNvPr id="39" name="直線矢印コネクタ 38"/>
        <xdr:cNvCxnSpPr>
          <a:stCxn id="41" idx="0"/>
        </xdr:cNvCxnSpPr>
      </xdr:nvCxnSpPr>
      <xdr:spPr>
        <a:xfrm flipV="1">
          <a:off x="2933700" y="2730501"/>
          <a:ext cx="2543175" cy="955672"/>
        </a:xfrm>
        <a:prstGeom prst="straightConnector1">
          <a:avLst/>
        </a:prstGeom>
        <a:ln w="28575">
          <a:solidFill>
            <a:srgbClr val="0070C0"/>
          </a:solidFill>
          <a:tailEnd type="arrow"/>
        </a:ln>
        <a:effectLst>
          <a:outerShdw blurRad="50800" dist="38100" dir="2700000" algn="tl" rotWithShape="0">
            <a:prstClr val="black">
              <a:alpha val="40000"/>
            </a:prstClr>
          </a:outerShdw>
        </a:effectLst>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57150</xdr:colOff>
      <xdr:row>10</xdr:row>
      <xdr:rowOff>257173</xdr:rowOff>
    </xdr:from>
    <xdr:to>
      <xdr:col>12</xdr:col>
      <xdr:colOff>571499</xdr:colOff>
      <xdr:row>17</xdr:row>
      <xdr:rowOff>56923</xdr:rowOff>
    </xdr:to>
    <xdr:sp macro="" textlink="">
      <xdr:nvSpPr>
        <xdr:cNvPr id="41" name="角丸四角形 40"/>
        <xdr:cNvSpPr/>
      </xdr:nvSpPr>
      <xdr:spPr>
        <a:xfrm>
          <a:off x="1247775" y="3686173"/>
          <a:ext cx="3371849" cy="1800000"/>
        </a:xfrm>
        <a:prstGeom prst="roundRect">
          <a:avLst/>
        </a:prstGeom>
        <a:solidFill>
          <a:sysClr val="window" lastClr="FFFFFF"/>
        </a:solidFill>
        <a:ln w="38100">
          <a:solidFill>
            <a:srgbClr val="0070C0"/>
          </a:solidFill>
          <a:prstDash val="solid"/>
        </a:ln>
        <a:effectLst>
          <a:outerShdw blurRad="50800" dist="38100" dir="2700000" algn="tl"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r>
            <a:rPr kumimoji="1" lang="ja-JP" altLang="en-US" sz="1000" b="0">
              <a:solidFill>
                <a:sysClr val="windowText" lastClr="000000"/>
              </a:solidFill>
              <a:latin typeface="HG丸ｺﾞｼｯｸM-PRO" panose="020F0600000000000000" pitchFamily="50" charset="-128"/>
              <a:ea typeface="HG丸ｺﾞｼｯｸM-PRO" panose="020F0600000000000000" pitchFamily="50" charset="-128"/>
            </a:rPr>
            <a:t>　赤枠の箇所を入力してください。時間を入力する際は</a:t>
          </a:r>
          <a:r>
            <a:rPr kumimoji="1" lang="ja-JP" altLang="ja-JP" sz="1000">
              <a:solidFill>
                <a:sysClr val="windowText" lastClr="000000"/>
              </a:solidFill>
              <a:effectLst/>
              <a:latin typeface="HG丸ｺﾞｼｯｸM-PRO" panose="020F0600000000000000" pitchFamily="50" charset="-128"/>
              <a:ea typeface="HG丸ｺﾞｼｯｸM-PRO" panose="020F0600000000000000" pitchFamily="50" charset="-128"/>
              <a:cs typeface="+mn-cs"/>
            </a:rPr>
            <a:t>、</a:t>
          </a:r>
          <a:r>
            <a:rPr kumimoji="1" lang="ja-JP" altLang="ja-JP" sz="1000" b="1">
              <a:solidFill>
                <a:srgbClr val="FF0000"/>
              </a:solidFill>
              <a:effectLst/>
              <a:latin typeface="HG丸ｺﾞｼｯｸM-PRO" panose="020F0600000000000000" pitchFamily="50" charset="-128"/>
              <a:ea typeface="HG丸ｺﾞｼｯｸM-PRO" panose="020F0600000000000000" pitchFamily="50" charset="-128"/>
              <a:cs typeface="+mn-cs"/>
            </a:rPr>
            <a:t>時間・分のいずれも省略しない</a:t>
          </a:r>
          <a:r>
            <a:rPr kumimoji="1" lang="ja-JP" altLang="ja-JP" sz="1000">
              <a:solidFill>
                <a:sysClr val="windowText" lastClr="000000"/>
              </a:solidFill>
              <a:effectLst/>
              <a:latin typeface="HG丸ｺﾞｼｯｸM-PRO" panose="020F0600000000000000" pitchFamily="50" charset="-128"/>
              <a:ea typeface="HG丸ｺﾞｼｯｸM-PRO" panose="020F0600000000000000" pitchFamily="50" charset="-128"/>
              <a:cs typeface="+mn-cs"/>
            </a:rPr>
            <a:t>でください。</a:t>
          </a:r>
          <a:endParaRPr kumimoji="1" lang="en-US" altLang="ja-JP" sz="1000">
            <a:solidFill>
              <a:sysClr val="windowText" lastClr="000000"/>
            </a:solidFill>
            <a:effectLst/>
            <a:latin typeface="HG丸ｺﾞｼｯｸM-PRO" panose="020F0600000000000000" pitchFamily="50" charset="-128"/>
            <a:ea typeface="HG丸ｺﾞｼｯｸM-PRO" panose="020F0600000000000000" pitchFamily="50" charset="-128"/>
            <a:cs typeface="+mn-cs"/>
          </a:endParaRPr>
        </a:p>
        <a:p>
          <a:endParaRPr lang="ja-JP" altLang="ja-JP" sz="1000">
            <a:solidFill>
              <a:sysClr val="windowText" lastClr="000000"/>
            </a:solidFill>
            <a:effectLst/>
            <a:latin typeface="HG丸ｺﾞｼｯｸM-PRO" panose="020F0600000000000000" pitchFamily="50" charset="-128"/>
            <a:ea typeface="HG丸ｺﾞｼｯｸM-PRO" panose="020F0600000000000000" pitchFamily="50" charset="-128"/>
          </a:endParaRPr>
        </a:p>
        <a:p>
          <a:r>
            <a:rPr kumimoji="1" lang="ja-JP" altLang="ja-JP" sz="1000" b="1">
              <a:solidFill>
                <a:sysClr val="windowText" lastClr="000000"/>
              </a:solidFill>
              <a:effectLst/>
              <a:latin typeface="HG丸ｺﾞｼｯｸM-PRO" panose="020F0600000000000000" pitchFamily="50" charset="-128"/>
              <a:ea typeface="HG丸ｺﾞｼｯｸM-PRO" panose="020F0600000000000000" pitchFamily="50" charset="-128"/>
              <a:cs typeface="+mn-cs"/>
            </a:rPr>
            <a:t>例：</a:t>
          </a:r>
          <a:r>
            <a:rPr kumimoji="1" lang="ja-JP" altLang="en-US" sz="1000" b="1">
              <a:solidFill>
                <a:sysClr val="windowText" lastClr="000000"/>
              </a:solidFill>
              <a:effectLst/>
              <a:latin typeface="HG丸ｺﾞｼｯｸM-PRO" panose="020F0600000000000000" pitchFamily="50" charset="-128"/>
              <a:ea typeface="HG丸ｺﾞｼｯｸM-PRO" panose="020F0600000000000000" pitchFamily="50" charset="-128"/>
              <a:cs typeface="+mn-cs"/>
            </a:rPr>
            <a:t>午前１０時に作業開始 → １０</a:t>
          </a:r>
          <a:r>
            <a:rPr kumimoji="1" lang="en-US" altLang="ja-JP" sz="1000" b="1">
              <a:solidFill>
                <a:sysClr val="windowText" lastClr="000000"/>
              </a:solidFill>
              <a:effectLst/>
              <a:latin typeface="HG丸ｺﾞｼｯｸM-PRO" panose="020F0600000000000000" pitchFamily="50" charset="-128"/>
              <a:ea typeface="HG丸ｺﾞｼｯｸM-PRO" panose="020F0600000000000000" pitchFamily="50" charset="-128"/>
              <a:cs typeface="+mn-cs"/>
            </a:rPr>
            <a:t>:</a:t>
          </a:r>
          <a:r>
            <a:rPr kumimoji="1" lang="ja-JP" altLang="en-US" sz="1000" b="1">
              <a:solidFill>
                <a:sysClr val="windowText" lastClr="000000"/>
              </a:solidFill>
              <a:effectLst/>
              <a:latin typeface="HG丸ｺﾞｼｯｸM-PRO" panose="020F0600000000000000" pitchFamily="50" charset="-128"/>
              <a:ea typeface="HG丸ｺﾞｼｯｸM-PRO" panose="020F0600000000000000" pitchFamily="50" charset="-128"/>
              <a:cs typeface="+mn-cs"/>
            </a:rPr>
            <a:t>００</a:t>
          </a:r>
          <a:endParaRPr kumimoji="1" lang="en-US" altLang="ja-JP" sz="1000" b="1">
            <a:solidFill>
              <a:sysClr val="windowText" lastClr="000000"/>
            </a:solidFill>
            <a:effectLst/>
            <a:latin typeface="HG丸ｺﾞｼｯｸM-PRO" panose="020F0600000000000000" pitchFamily="50" charset="-128"/>
            <a:ea typeface="HG丸ｺﾞｼｯｸM-PRO" panose="020F0600000000000000" pitchFamily="50" charset="-128"/>
            <a:cs typeface="+mn-cs"/>
          </a:endParaRPr>
        </a:p>
        <a:p>
          <a:r>
            <a:rPr kumimoji="1" lang="ja-JP" altLang="en-US" sz="1000" b="1">
              <a:solidFill>
                <a:sysClr val="windowText" lastClr="000000"/>
              </a:solidFill>
              <a:effectLst/>
              <a:latin typeface="HG丸ｺﾞｼｯｸM-PRO" panose="020F0600000000000000" pitchFamily="50" charset="-128"/>
              <a:ea typeface="HG丸ｺﾞｼｯｸM-PRO" panose="020F0600000000000000" pitchFamily="50" charset="-128"/>
              <a:cs typeface="+mn-cs"/>
            </a:rPr>
            <a:t>　　</a:t>
          </a:r>
          <a:r>
            <a:rPr kumimoji="1" lang="ja-JP" altLang="ja-JP" sz="1000" b="1">
              <a:solidFill>
                <a:sysClr val="windowText" lastClr="000000"/>
              </a:solidFill>
              <a:effectLst/>
              <a:latin typeface="HG丸ｺﾞｼｯｸM-PRO" panose="020F0600000000000000" pitchFamily="50" charset="-128"/>
              <a:ea typeface="HG丸ｺﾞｼｯｸM-PRO" panose="020F0600000000000000" pitchFamily="50" charset="-128"/>
              <a:cs typeface="+mn-cs"/>
            </a:rPr>
            <a:t>休憩時間が３０分</a:t>
          </a:r>
          <a:r>
            <a:rPr kumimoji="1" lang="ja-JP" altLang="en-US" sz="1000" b="1">
              <a:solidFill>
                <a:sysClr val="windowText" lastClr="000000"/>
              </a:solidFill>
              <a:effectLst/>
              <a:latin typeface="HG丸ｺﾞｼｯｸM-PRO" panose="020F0600000000000000" pitchFamily="50" charset="-128"/>
              <a:ea typeface="HG丸ｺﾞｼｯｸM-PRO" panose="020F0600000000000000" pitchFamily="50" charset="-128"/>
              <a:cs typeface="+mn-cs"/>
            </a:rPr>
            <a:t> </a:t>
          </a:r>
          <a:r>
            <a:rPr kumimoji="1" lang="ja-JP" altLang="ja-JP" sz="1000" b="1">
              <a:solidFill>
                <a:sysClr val="windowText" lastClr="000000"/>
              </a:solidFill>
              <a:effectLst/>
              <a:latin typeface="HG丸ｺﾞｼｯｸM-PRO" panose="020F0600000000000000" pitchFamily="50" charset="-128"/>
              <a:ea typeface="HG丸ｺﾞｼｯｸM-PRO" panose="020F0600000000000000" pitchFamily="50" charset="-128"/>
              <a:cs typeface="+mn-cs"/>
            </a:rPr>
            <a:t>→</a:t>
          </a:r>
          <a:r>
            <a:rPr kumimoji="1" lang="ja-JP" altLang="en-US" sz="1000" b="1">
              <a:solidFill>
                <a:sysClr val="windowText" lastClr="000000"/>
              </a:solidFill>
              <a:effectLst/>
              <a:latin typeface="HG丸ｺﾞｼｯｸM-PRO" panose="020F0600000000000000" pitchFamily="50" charset="-128"/>
              <a:ea typeface="HG丸ｺﾞｼｯｸM-PRO" panose="020F0600000000000000" pitchFamily="50" charset="-128"/>
              <a:cs typeface="+mn-cs"/>
            </a:rPr>
            <a:t> </a:t>
          </a:r>
          <a:r>
            <a:rPr kumimoji="1" lang="ja-JP" altLang="ja-JP" sz="1000" b="1">
              <a:solidFill>
                <a:sysClr val="windowText" lastClr="000000"/>
              </a:solidFill>
              <a:effectLst/>
              <a:latin typeface="HG丸ｺﾞｼｯｸM-PRO" panose="020F0600000000000000" pitchFamily="50" charset="-128"/>
              <a:ea typeface="HG丸ｺﾞｼｯｸM-PRO" panose="020F0600000000000000" pitchFamily="50" charset="-128"/>
              <a:cs typeface="+mn-cs"/>
            </a:rPr>
            <a:t>０</a:t>
          </a:r>
          <a:r>
            <a:rPr kumimoji="1" lang="en-US" altLang="ja-JP" sz="1000" b="1">
              <a:solidFill>
                <a:sysClr val="windowText" lastClr="000000"/>
              </a:solidFill>
              <a:effectLst/>
              <a:latin typeface="HG丸ｺﾞｼｯｸM-PRO" panose="020F0600000000000000" pitchFamily="50" charset="-128"/>
              <a:ea typeface="HG丸ｺﾞｼｯｸM-PRO" panose="020F0600000000000000" pitchFamily="50" charset="-128"/>
              <a:cs typeface="+mn-cs"/>
            </a:rPr>
            <a:t>:</a:t>
          </a:r>
          <a:r>
            <a:rPr kumimoji="1" lang="ja-JP" altLang="ja-JP" sz="1000" b="1">
              <a:solidFill>
                <a:sysClr val="windowText" lastClr="000000"/>
              </a:solidFill>
              <a:effectLst/>
              <a:latin typeface="HG丸ｺﾞｼｯｸM-PRO" panose="020F0600000000000000" pitchFamily="50" charset="-128"/>
              <a:ea typeface="HG丸ｺﾞｼｯｸM-PRO" panose="020F0600000000000000" pitchFamily="50" charset="-128"/>
              <a:cs typeface="+mn-cs"/>
            </a:rPr>
            <a:t>３０</a:t>
          </a:r>
          <a:endParaRPr kumimoji="1" lang="en-US" altLang="ja-JP" sz="1000" b="1">
            <a:solidFill>
              <a:sysClr val="windowText" lastClr="000000"/>
            </a:solidFill>
            <a:effectLst/>
            <a:latin typeface="HG丸ｺﾞｼｯｸM-PRO" panose="020F0600000000000000" pitchFamily="50" charset="-128"/>
            <a:ea typeface="HG丸ｺﾞｼｯｸM-PRO" panose="020F0600000000000000" pitchFamily="50" charset="-128"/>
            <a:cs typeface="+mn-cs"/>
          </a:endParaRPr>
        </a:p>
        <a:p>
          <a:endParaRPr kumimoji="1" lang="en-US" altLang="ja-JP" sz="1000" b="1">
            <a:solidFill>
              <a:sysClr val="windowText" lastClr="000000"/>
            </a:solidFill>
            <a:effectLst/>
            <a:latin typeface="HG丸ｺﾞｼｯｸM-PRO" panose="020F0600000000000000" pitchFamily="50" charset="-128"/>
            <a:ea typeface="HG丸ｺﾞｼｯｸM-PRO" panose="020F0600000000000000" pitchFamily="50" charset="-128"/>
            <a:cs typeface="+mn-cs"/>
          </a:endParaRPr>
        </a:p>
        <a:p>
          <a:r>
            <a:rPr kumimoji="1" lang="en-US" altLang="ja-JP" sz="1000" b="1">
              <a:solidFill>
                <a:sysClr val="windowText" lastClr="000000"/>
              </a:solidFill>
              <a:effectLst/>
              <a:latin typeface="HG丸ｺﾞｼｯｸM-PRO" panose="020F0600000000000000" pitchFamily="50" charset="-128"/>
              <a:ea typeface="HG丸ｺﾞｼｯｸM-PRO" panose="020F0600000000000000" pitchFamily="50" charset="-128"/>
              <a:cs typeface="+mn-cs"/>
            </a:rPr>
            <a:t>※</a:t>
          </a:r>
          <a:r>
            <a:rPr kumimoji="1" lang="ja-JP" altLang="en-US" sz="1000" b="0">
              <a:solidFill>
                <a:sysClr val="windowText" lastClr="000000"/>
              </a:solidFill>
              <a:effectLst/>
              <a:latin typeface="HG丸ｺﾞｼｯｸM-PRO" panose="020F0600000000000000" pitchFamily="50" charset="-128"/>
              <a:ea typeface="HG丸ｺﾞｼｯｸM-PRO" panose="020F0600000000000000" pitchFamily="50" charset="-128"/>
              <a:cs typeface="+mn-cs"/>
            </a:rPr>
            <a:t> 休憩時間が無い場合は、休憩時間の合計欄に「</a:t>
          </a:r>
          <a:r>
            <a:rPr kumimoji="1" lang="en-US" altLang="ja-JP" sz="1000" b="0">
              <a:solidFill>
                <a:sysClr val="windowText" lastClr="000000"/>
              </a:solidFill>
              <a:effectLst/>
              <a:latin typeface="HG丸ｺﾞｼｯｸM-PRO" panose="020F0600000000000000" pitchFamily="50" charset="-128"/>
              <a:ea typeface="HG丸ｺﾞｼｯｸM-PRO" panose="020F0600000000000000" pitchFamily="50" charset="-128"/>
              <a:cs typeface="+mn-cs"/>
            </a:rPr>
            <a:t>0</a:t>
          </a:r>
          <a:r>
            <a:rPr kumimoji="1" lang="ja-JP" altLang="en-US" sz="1000" b="0">
              <a:solidFill>
                <a:sysClr val="windowText" lastClr="000000"/>
              </a:solidFill>
              <a:effectLst/>
              <a:latin typeface="HG丸ｺﾞｼｯｸM-PRO" panose="020F0600000000000000" pitchFamily="50" charset="-128"/>
              <a:ea typeface="HG丸ｺﾞｼｯｸM-PRO" panose="020F0600000000000000" pitchFamily="50" charset="-128"/>
              <a:cs typeface="+mn-cs"/>
            </a:rPr>
            <a:t>」を記入してください</a:t>
          </a:r>
          <a:endParaRPr lang="ja-JP" altLang="ja-JP" sz="1000" b="0">
            <a:solidFill>
              <a:sysClr val="windowText" lastClr="000000"/>
            </a:solidFill>
            <a:effectLst/>
            <a:latin typeface="HG丸ｺﾞｼｯｸM-PRO" panose="020F0600000000000000" pitchFamily="50" charset="-128"/>
            <a:ea typeface="HG丸ｺﾞｼｯｸM-PRO" panose="020F0600000000000000" pitchFamily="50" charset="-128"/>
          </a:endParaRPr>
        </a:p>
      </xdr:txBody>
    </xdr:sp>
    <xdr:clientData/>
  </xdr:twoCellAnchor>
  <xdr:twoCellAnchor>
    <xdr:from>
      <xdr:col>12</xdr:col>
      <xdr:colOff>2320910</xdr:colOff>
      <xdr:row>2</xdr:row>
      <xdr:rowOff>0</xdr:rowOff>
    </xdr:from>
    <xdr:to>
      <xdr:col>13</xdr:col>
      <xdr:colOff>363410</xdr:colOff>
      <xdr:row>4</xdr:row>
      <xdr:rowOff>138000</xdr:rowOff>
    </xdr:to>
    <xdr:sp macro="" textlink="">
      <xdr:nvSpPr>
        <xdr:cNvPr id="43" name="Text Box 35"/>
        <xdr:cNvSpPr txBox="1">
          <a:spLocks noChangeArrowheads="1"/>
        </xdr:cNvSpPr>
      </xdr:nvSpPr>
      <xdr:spPr bwMode="auto">
        <a:xfrm>
          <a:off x="6369035" y="762000"/>
          <a:ext cx="900000" cy="900000"/>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800" b="0" i="0" strike="noStrike">
              <a:solidFill>
                <a:srgbClr val="000000"/>
              </a:solidFill>
              <a:latin typeface="ＭＳ Ｐゴシック"/>
              <a:ea typeface="ＭＳ Ｐゴシック"/>
            </a:rPr>
            <a:t>（責任者印）</a:t>
          </a:r>
        </a:p>
      </xdr:txBody>
    </xdr:sp>
    <xdr:clientData/>
  </xdr:twoCellAnchor>
  <xdr:twoCellAnchor>
    <xdr:from>
      <xdr:col>6</xdr:col>
      <xdr:colOff>0</xdr:colOff>
      <xdr:row>2</xdr:row>
      <xdr:rowOff>1</xdr:rowOff>
    </xdr:from>
    <xdr:to>
      <xdr:col>12</xdr:col>
      <xdr:colOff>2185125</xdr:colOff>
      <xdr:row>5</xdr:row>
      <xdr:rowOff>7939</xdr:rowOff>
    </xdr:to>
    <xdr:sp macro="" textlink="">
      <xdr:nvSpPr>
        <xdr:cNvPr id="44" name="Text Box 60"/>
        <xdr:cNvSpPr txBox="1">
          <a:spLocks noChangeArrowheads="1"/>
        </xdr:cNvSpPr>
      </xdr:nvSpPr>
      <xdr:spPr bwMode="auto">
        <a:xfrm>
          <a:off x="2381250" y="762001"/>
          <a:ext cx="3852000" cy="1150938"/>
        </a:xfrm>
        <a:prstGeom prst="rect">
          <a:avLst/>
        </a:prstGeom>
        <a:noFill/>
        <a:ln w="9525">
          <a:noFill/>
          <a:miter lim="800000"/>
          <a:headEnd/>
          <a:tailEnd/>
        </a:ln>
      </xdr:spPr>
      <xdr:txBody>
        <a:bodyPr vertOverflow="clip" wrap="square" lIns="27432" tIns="18288" rIns="0" bIns="0" anchor="t" upright="1"/>
        <a:lstStyle/>
        <a:p>
          <a:pPr algn="l" rtl="0">
            <a:defRPr sz="1000"/>
          </a:pPr>
          <a:r>
            <a:rPr lang="en-US" altLang="ja-JP" sz="800" b="0" i="0" strike="noStrike">
              <a:solidFill>
                <a:srgbClr val="000000"/>
              </a:solidFill>
              <a:latin typeface="ＭＳ Ｐゴシック"/>
              <a:ea typeface="ＭＳ Ｐゴシック"/>
            </a:rPr>
            <a:t>〈</a:t>
          </a:r>
          <a:r>
            <a:rPr lang="ja-JP" altLang="en-US" sz="800" b="0" i="0" strike="noStrike">
              <a:solidFill>
                <a:srgbClr val="000000"/>
              </a:solidFill>
              <a:latin typeface="ＭＳ Ｐゴシック"/>
              <a:ea typeface="ＭＳ Ｐゴシック"/>
            </a:rPr>
            <a:t>記載上の注意</a:t>
          </a:r>
          <a:r>
            <a:rPr lang="en-US" altLang="ja-JP" sz="800" b="0" i="0" strike="noStrike">
              <a:solidFill>
                <a:srgbClr val="000000"/>
              </a:solidFill>
              <a:latin typeface="ＭＳ Ｐゴシック"/>
              <a:ea typeface="ＭＳ Ｐゴシック"/>
            </a:rPr>
            <a:t>〉</a:t>
          </a:r>
        </a:p>
        <a:p>
          <a:pPr algn="l" rtl="0">
            <a:defRPr sz="1000"/>
          </a:pPr>
          <a:r>
            <a:rPr lang="ja-JP" altLang="en-US" sz="800" b="0" i="0" strike="noStrike">
              <a:solidFill>
                <a:srgbClr val="000000"/>
              </a:solidFill>
              <a:latin typeface="ＭＳ Ｐゴシック"/>
              <a:ea typeface="ＭＳ Ｐゴシック"/>
            </a:rPr>
            <a:t>１　作業準備、打合せ</a:t>
          </a:r>
          <a:r>
            <a:rPr lang="ja-JP" altLang="ja-JP" sz="800" b="0" i="0">
              <a:effectLst/>
              <a:latin typeface="+mn-lt"/>
              <a:ea typeface="+mn-ea"/>
              <a:cs typeface="+mn-cs"/>
            </a:rPr>
            <a:t>（公社と統括管理者の打合せ以外）</a:t>
          </a:r>
          <a:r>
            <a:rPr lang="ja-JP" altLang="en-US" sz="800" b="0" i="0" strike="noStrike">
              <a:solidFill>
                <a:srgbClr val="000000"/>
              </a:solidFill>
              <a:latin typeface="ＭＳ Ｐゴシック"/>
              <a:ea typeface="ＭＳ Ｐゴシック"/>
            </a:rPr>
            <a:t>、実施場所までの往復等の間接業務に従事した時間及び就業時間外は助成対象となりませんので記入しないでください。</a:t>
          </a:r>
        </a:p>
        <a:p>
          <a:pPr algn="l" rtl="0">
            <a:defRPr sz="1000"/>
          </a:pPr>
          <a:r>
            <a:rPr lang="ja-JP" altLang="en-US" sz="800" b="0" i="0" strike="noStrike">
              <a:solidFill>
                <a:srgbClr val="000000"/>
              </a:solidFill>
              <a:latin typeface="ＭＳ Ｐゴシック"/>
              <a:ea typeface="ＭＳ Ｐゴシック"/>
            </a:rPr>
            <a:t>２　時間数は、食事・休憩・休息等を除き、</a:t>
          </a:r>
          <a:r>
            <a:rPr lang="en-US" altLang="ja-JP" sz="800" b="1" i="0" strike="noStrike">
              <a:solidFill>
                <a:srgbClr val="000000"/>
              </a:solidFill>
              <a:latin typeface="ＭＳ Ｐゴシック"/>
              <a:ea typeface="ＭＳ Ｐゴシック"/>
            </a:rPr>
            <a:t>30</a:t>
          </a:r>
          <a:r>
            <a:rPr lang="ja-JP" altLang="en-US" sz="800" b="1" i="0" strike="noStrike">
              <a:solidFill>
                <a:srgbClr val="000000"/>
              </a:solidFill>
              <a:latin typeface="ＭＳ Ｐゴシック"/>
              <a:ea typeface="ＭＳ Ｐゴシック"/>
            </a:rPr>
            <a:t>分単位</a:t>
          </a:r>
          <a:r>
            <a:rPr lang="ja-JP" altLang="en-US" sz="800" b="0" i="0" strike="noStrike">
              <a:solidFill>
                <a:srgbClr val="000000"/>
              </a:solidFill>
              <a:latin typeface="ＭＳ Ｐゴシック"/>
              <a:ea typeface="ＭＳ Ｐゴシック"/>
            </a:rPr>
            <a:t>で記入してください。</a:t>
          </a:r>
        </a:p>
        <a:p>
          <a:pPr algn="l" rtl="0">
            <a:lnSpc>
              <a:spcPts val="1200"/>
            </a:lnSpc>
            <a:defRPr sz="1000"/>
          </a:pPr>
          <a:r>
            <a:rPr lang="ja-JP" altLang="en-US" sz="800" b="0" i="0" strike="noStrike">
              <a:solidFill>
                <a:srgbClr val="000000"/>
              </a:solidFill>
              <a:latin typeface="ＭＳ Ｐゴシック"/>
              <a:ea typeface="ＭＳ Ｐゴシック"/>
            </a:rPr>
            <a:t>３　自社の事業所以外で作業を行った場合は、作業内容欄に内容のほか作業を行った場所（企業名等）を併せて記載してください。</a:t>
          </a:r>
          <a:endParaRPr lang="en-US" altLang="ja-JP" sz="800" b="0" i="0" strike="noStrike">
            <a:solidFill>
              <a:srgbClr val="000000"/>
            </a:solidFill>
            <a:latin typeface="ＭＳ Ｐゴシック"/>
            <a:ea typeface="ＭＳ Ｐゴシック"/>
          </a:endParaRPr>
        </a:p>
        <a:p>
          <a:pPr algn="l" rtl="0">
            <a:lnSpc>
              <a:spcPts val="1200"/>
            </a:lnSpc>
            <a:defRPr sz="1000"/>
          </a:pPr>
          <a:r>
            <a:rPr lang="ja-JP" altLang="en-US" sz="800" b="0" i="0" strike="noStrike">
              <a:solidFill>
                <a:srgbClr val="000000"/>
              </a:solidFill>
              <a:latin typeface="ＭＳ Ｐゴシック"/>
              <a:ea typeface="ＭＳ Ｐゴシック"/>
            </a:rPr>
            <a:t>４　１日の休憩が複数回ある場合は、その合計時間を休憩時間欄に記入してください。</a:t>
          </a:r>
        </a:p>
      </xdr:txBody>
    </xdr:sp>
    <xdr:clientData/>
  </xdr:twoCellAnchor>
  <xdr:twoCellAnchor>
    <xdr:from>
      <xdr:col>9</xdr:col>
      <xdr:colOff>104775</xdr:colOff>
      <xdr:row>2</xdr:row>
      <xdr:rowOff>123826</xdr:rowOff>
    </xdr:from>
    <xdr:to>
      <xdr:col>13</xdr:col>
      <xdr:colOff>209550</xdr:colOff>
      <xdr:row>6</xdr:row>
      <xdr:rowOff>155576</xdr:rowOff>
    </xdr:to>
    <xdr:sp macro="" textlink="">
      <xdr:nvSpPr>
        <xdr:cNvPr id="42" name="角丸四角形吹き出し 41"/>
        <xdr:cNvSpPr/>
      </xdr:nvSpPr>
      <xdr:spPr>
        <a:xfrm>
          <a:off x="3200400" y="885826"/>
          <a:ext cx="3914775" cy="1555750"/>
        </a:xfrm>
        <a:prstGeom prst="wedgeRoundRectCallout">
          <a:avLst>
            <a:gd name="adj1" fmla="val -33755"/>
            <a:gd name="adj2" fmla="val -60614"/>
            <a:gd name="adj3" fmla="val 16667"/>
          </a:avLst>
        </a:prstGeom>
        <a:solidFill>
          <a:sysClr val="window" lastClr="FFFFFF"/>
        </a:solidFill>
        <a:ln w="38100">
          <a:solidFill>
            <a:srgbClr val="0070C0"/>
          </a:solidFill>
          <a:prstDash val="solid"/>
        </a:ln>
        <a:effectLst>
          <a:outerShdw blurRad="50800" dist="38100" dir="2700000" algn="tl"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lnSpc>
              <a:spcPts val="1900"/>
            </a:lnSpc>
          </a:pPr>
          <a:r>
            <a:rPr kumimoji="1" lang="ja-JP" altLang="en-US" sz="1000" b="1">
              <a:solidFill>
                <a:srgbClr val="FF0000"/>
              </a:solidFill>
              <a:latin typeface="HG丸ｺﾞｼｯｸM-PRO" panose="020F0600000000000000" pitchFamily="50" charset="-128"/>
              <a:ea typeface="HG丸ｺﾞｼｯｸM-PRO" panose="020F0600000000000000" pitchFamily="50" charset="-128"/>
            </a:rPr>
            <a:t>支払い月の記入</a:t>
          </a:r>
          <a:endParaRPr kumimoji="1" lang="en-US" altLang="ja-JP" sz="1000" b="1">
            <a:solidFill>
              <a:srgbClr val="FF0000"/>
            </a:solidFill>
            <a:latin typeface="HG丸ｺﾞｼｯｸM-PRO" panose="020F0600000000000000" pitchFamily="50" charset="-128"/>
            <a:ea typeface="HG丸ｺﾞｼｯｸM-PRO" panose="020F0600000000000000" pitchFamily="50" charset="-128"/>
          </a:endParaRPr>
        </a:p>
        <a:p>
          <a:pPr algn="l">
            <a:lnSpc>
              <a:spcPts val="1900"/>
            </a:lnSpc>
          </a:pPr>
          <a:r>
            <a:rPr kumimoji="1" lang="ja-JP" altLang="en-US" sz="1000" b="1">
              <a:solidFill>
                <a:srgbClr val="FF0000"/>
              </a:solidFill>
              <a:latin typeface="HG丸ｺﾞｼｯｸM-PRO" panose="020F0600000000000000" pitchFamily="50" charset="-128"/>
              <a:ea typeface="HG丸ｺﾞｼｯｸM-PRO" panose="020F0600000000000000" pitchFamily="50" charset="-128"/>
            </a:rPr>
            <a:t>下部のシート名</a:t>
          </a:r>
          <a:r>
            <a:rPr kumimoji="1" lang="ja-JP" altLang="en-US" sz="1000">
              <a:solidFill>
                <a:sysClr val="windowText" lastClr="000000"/>
              </a:solidFill>
              <a:latin typeface="HG丸ｺﾞｼｯｸM-PRO" panose="020F0600000000000000" pitchFamily="50" charset="-128"/>
              <a:ea typeface="HG丸ｺﾞｼｯｸM-PRO" panose="020F0600000000000000" pitchFamily="50" charset="-128"/>
            </a:rPr>
            <a:t>（初期設定では</a:t>
          </a:r>
          <a:r>
            <a:rPr kumimoji="1" lang="en-US" altLang="ja-JP" sz="1000">
              <a:solidFill>
                <a:sysClr val="windowText" lastClr="000000"/>
              </a:solidFill>
              <a:latin typeface="HG丸ｺﾞｼｯｸM-PRO" panose="020F0600000000000000" pitchFamily="50" charset="-128"/>
              <a:ea typeface="HG丸ｺﾞｼｯｸM-PRO" panose="020F0600000000000000" pitchFamily="50" charset="-128"/>
            </a:rPr>
            <a:t>【</a:t>
          </a:r>
          <a:r>
            <a:rPr kumimoji="1" lang="ja-JP" altLang="en-US" sz="1000">
              <a:solidFill>
                <a:sysClr val="windowText" lastClr="000000"/>
              </a:solidFill>
              <a:latin typeface="HG丸ｺﾞｼｯｸM-PRO" panose="020F0600000000000000" pitchFamily="50" charset="-128"/>
              <a:ea typeface="HG丸ｺﾞｼｯｸM-PRO" panose="020F0600000000000000" pitchFamily="50" charset="-128"/>
            </a:rPr>
            <a:t>①年月</a:t>
          </a:r>
          <a:r>
            <a:rPr kumimoji="1" lang="en-US" altLang="ja-JP" sz="1000">
              <a:solidFill>
                <a:sysClr val="windowText" lastClr="000000"/>
              </a:solidFill>
              <a:latin typeface="HG丸ｺﾞｼｯｸM-PRO" panose="020F0600000000000000" pitchFamily="50" charset="-128"/>
              <a:ea typeface="HG丸ｺﾞｼｯｸM-PRO" panose="020F0600000000000000" pitchFamily="50" charset="-128"/>
            </a:rPr>
            <a:t>】</a:t>
          </a:r>
          <a:r>
            <a:rPr kumimoji="1" lang="ja-JP" altLang="en-US" sz="1000">
              <a:solidFill>
                <a:sysClr val="windowText" lastClr="000000"/>
              </a:solidFill>
              <a:latin typeface="HG丸ｺﾞｼｯｸM-PRO" panose="020F0600000000000000" pitchFamily="50" charset="-128"/>
              <a:ea typeface="HG丸ｺﾞｼｯｸM-PRO" panose="020F0600000000000000" pitchFamily="50" charset="-128"/>
            </a:rPr>
            <a:t>等になっています）を、対象期間の名称に変更してください。なお、シート名を変更すると、本セルは自動的に修正されます。</a:t>
          </a:r>
          <a:endParaRPr kumimoji="1" lang="en-US" altLang="ja-JP" sz="1000">
            <a:solidFill>
              <a:sysClr val="windowText" lastClr="000000"/>
            </a:solidFill>
            <a:latin typeface="HG丸ｺﾞｼｯｸM-PRO" panose="020F0600000000000000" pitchFamily="50" charset="-128"/>
            <a:ea typeface="HG丸ｺﾞｼｯｸM-PRO" panose="020F0600000000000000" pitchFamily="50" charset="-128"/>
          </a:endParaRPr>
        </a:p>
        <a:p>
          <a:pPr algn="l">
            <a:lnSpc>
              <a:spcPts val="1800"/>
            </a:lnSpc>
          </a:pPr>
          <a:r>
            <a:rPr kumimoji="1" lang="ja-JP" altLang="en-US" sz="1000" b="1">
              <a:solidFill>
                <a:sysClr val="windowText" lastClr="000000"/>
              </a:solidFill>
              <a:latin typeface="HG丸ｺﾞｼｯｸM-PRO" panose="020F0600000000000000" pitchFamily="50" charset="-128"/>
              <a:ea typeface="HG丸ｺﾞｼｯｸM-PRO" panose="020F0600000000000000" pitchFamily="50" charset="-128"/>
            </a:rPr>
            <a:t>例：　①年月支払分⇒２０</a:t>
          </a:r>
          <a:r>
            <a:rPr kumimoji="1" lang="en-US" altLang="ja-JP" sz="1000" b="1">
              <a:solidFill>
                <a:sysClr val="windowText" lastClr="000000"/>
              </a:solidFill>
              <a:latin typeface="HG丸ｺﾞｼｯｸM-PRO" panose="020F0600000000000000" pitchFamily="50" charset="-128"/>
              <a:ea typeface="HG丸ｺﾞｼｯｸM-PRO" panose="020F0600000000000000" pitchFamily="50" charset="-128"/>
            </a:rPr>
            <a:t>20</a:t>
          </a:r>
          <a:r>
            <a:rPr kumimoji="1" lang="ja-JP" altLang="en-US" sz="1000" b="1">
              <a:solidFill>
                <a:sysClr val="windowText" lastClr="000000"/>
              </a:solidFill>
              <a:latin typeface="HG丸ｺﾞｼｯｸM-PRO" panose="020F0600000000000000" pitchFamily="50" charset="-128"/>
              <a:ea typeface="HG丸ｺﾞｼｯｸM-PRO" panose="020F0600000000000000" pitchFamily="50" charset="-128"/>
            </a:rPr>
            <a:t>年</a:t>
          </a:r>
          <a:r>
            <a:rPr kumimoji="1" lang="en-US" altLang="ja-JP" sz="1000" b="1">
              <a:solidFill>
                <a:sysClr val="windowText" lastClr="000000"/>
              </a:solidFill>
              <a:latin typeface="HG丸ｺﾞｼｯｸM-PRO" panose="020F0600000000000000" pitchFamily="50" charset="-128"/>
              <a:ea typeface="HG丸ｺﾞｼｯｸM-PRO" panose="020F0600000000000000" pitchFamily="50" charset="-128"/>
            </a:rPr>
            <a:t>1</a:t>
          </a:r>
          <a:r>
            <a:rPr kumimoji="1" lang="ja-JP" altLang="en-US" sz="1000" b="1">
              <a:solidFill>
                <a:sysClr val="windowText" lastClr="000000"/>
              </a:solidFill>
              <a:latin typeface="HG丸ｺﾞｼｯｸM-PRO" panose="020F0600000000000000" pitchFamily="50" charset="-128"/>
              <a:ea typeface="HG丸ｺﾞｼｯｸM-PRO" panose="020F0600000000000000" pitchFamily="50" charset="-128"/>
            </a:rPr>
            <a:t>月支払分</a:t>
          </a:r>
        </a:p>
      </xdr:txBody>
    </xdr:sp>
    <xdr:clientData/>
  </xdr:twoCellAnchor>
</xdr:wsDr>
</file>

<file path=xl/drawings/drawing20.xml><?xml version="1.0" encoding="utf-8"?>
<xdr:wsDr xmlns:xdr="http://schemas.openxmlformats.org/drawingml/2006/spreadsheetDrawing" xmlns:a="http://schemas.openxmlformats.org/drawingml/2006/main">
  <xdr:twoCellAnchor>
    <xdr:from>
      <xdr:col>13</xdr:col>
      <xdr:colOff>0</xdr:colOff>
      <xdr:row>31</xdr:row>
      <xdr:rowOff>0</xdr:rowOff>
    </xdr:from>
    <xdr:to>
      <xdr:col>13</xdr:col>
      <xdr:colOff>0</xdr:colOff>
      <xdr:row>31</xdr:row>
      <xdr:rowOff>0</xdr:rowOff>
    </xdr:to>
    <xdr:sp macro="" textlink="">
      <xdr:nvSpPr>
        <xdr:cNvPr id="2" name="Line 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3" name="Line 3"/>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4" name="Line 4"/>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5" name="Line 5"/>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6" name="Line 8"/>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7" name="Line 9"/>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8" name="Line 10"/>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9" name="Line 1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0" name="Line 12"/>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1" name="Line 13"/>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2" name="Line 14"/>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3" name="Line 15"/>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4" name="Line 16"/>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5" name="Line 17"/>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6" name="Line 18"/>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7" name="Line 19"/>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8" name="Line 20"/>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9" name="Line 2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0" name="Line 22"/>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1" name="Line 23"/>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2" name="Line 24"/>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3" name="Line 25"/>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4" name="Line 26"/>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5" name="Line 27"/>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6" name="Line 28"/>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7" name="Line 29"/>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8" name="Line 30"/>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9" name="Line 3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2320910</xdr:colOff>
      <xdr:row>2</xdr:row>
      <xdr:rowOff>0</xdr:rowOff>
    </xdr:from>
    <xdr:to>
      <xdr:col>13</xdr:col>
      <xdr:colOff>363410</xdr:colOff>
      <xdr:row>4</xdr:row>
      <xdr:rowOff>138000</xdr:rowOff>
    </xdr:to>
    <xdr:sp macro="" textlink="">
      <xdr:nvSpPr>
        <xdr:cNvPr id="30" name="Text Box 35"/>
        <xdr:cNvSpPr txBox="1">
          <a:spLocks noChangeArrowheads="1"/>
        </xdr:cNvSpPr>
      </xdr:nvSpPr>
      <xdr:spPr bwMode="auto">
        <a:xfrm>
          <a:off x="6369035" y="762000"/>
          <a:ext cx="900000" cy="900000"/>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800" b="0" i="0" strike="noStrike">
              <a:solidFill>
                <a:srgbClr val="000000"/>
              </a:solidFill>
              <a:latin typeface="ＭＳ Ｐゴシック"/>
              <a:ea typeface="ＭＳ Ｐゴシック"/>
            </a:rPr>
            <a:t>（責任者印）</a:t>
          </a:r>
        </a:p>
      </xdr:txBody>
    </xdr:sp>
    <xdr:clientData/>
  </xdr:twoCellAnchor>
  <xdr:twoCellAnchor>
    <xdr:from>
      <xdr:col>12</xdr:col>
      <xdr:colOff>2320910</xdr:colOff>
      <xdr:row>2</xdr:row>
      <xdr:rowOff>0</xdr:rowOff>
    </xdr:from>
    <xdr:to>
      <xdr:col>13</xdr:col>
      <xdr:colOff>363410</xdr:colOff>
      <xdr:row>4</xdr:row>
      <xdr:rowOff>138000</xdr:rowOff>
    </xdr:to>
    <xdr:sp macro="" textlink="">
      <xdr:nvSpPr>
        <xdr:cNvPr id="32" name="Text Box 35"/>
        <xdr:cNvSpPr txBox="1">
          <a:spLocks noChangeArrowheads="1"/>
        </xdr:cNvSpPr>
      </xdr:nvSpPr>
      <xdr:spPr bwMode="auto">
        <a:xfrm>
          <a:off x="6369035" y="762000"/>
          <a:ext cx="900000" cy="900000"/>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800" b="0" i="0" strike="noStrike">
              <a:solidFill>
                <a:srgbClr val="000000"/>
              </a:solidFill>
              <a:latin typeface="ＭＳ Ｐゴシック"/>
              <a:ea typeface="ＭＳ Ｐゴシック"/>
            </a:rPr>
            <a:t>（責任者印）</a:t>
          </a:r>
        </a:p>
      </xdr:txBody>
    </xdr:sp>
    <xdr:clientData/>
  </xdr:twoCellAnchor>
  <xdr:twoCellAnchor>
    <xdr:from>
      <xdr:col>5</xdr:col>
      <xdr:colOff>269862</xdr:colOff>
      <xdr:row>2</xdr:row>
      <xdr:rowOff>0</xdr:rowOff>
    </xdr:from>
    <xdr:to>
      <xdr:col>12</xdr:col>
      <xdr:colOff>2302737</xdr:colOff>
      <xdr:row>5</xdr:row>
      <xdr:rowOff>9000</xdr:rowOff>
    </xdr:to>
    <xdr:sp macro="" textlink="">
      <xdr:nvSpPr>
        <xdr:cNvPr id="34" name="Text Box 60"/>
        <xdr:cNvSpPr txBox="1">
          <a:spLocks noChangeArrowheads="1"/>
        </xdr:cNvSpPr>
      </xdr:nvSpPr>
      <xdr:spPr bwMode="auto">
        <a:xfrm>
          <a:off x="2174862" y="762000"/>
          <a:ext cx="4176000" cy="1152000"/>
        </a:xfrm>
        <a:prstGeom prst="rect">
          <a:avLst/>
        </a:prstGeom>
        <a:noFill/>
        <a:ln w="9525">
          <a:noFill/>
          <a:miter lim="800000"/>
          <a:headEnd/>
          <a:tailEnd/>
        </a:ln>
      </xdr:spPr>
      <xdr:txBody>
        <a:bodyPr vertOverflow="clip" wrap="square" lIns="27432" tIns="18288" rIns="0" bIns="0" anchor="t" upright="1"/>
        <a:lstStyle/>
        <a:p>
          <a:pPr algn="l" rtl="0">
            <a:defRPr sz="1000"/>
          </a:pPr>
          <a:r>
            <a:rPr lang="en-US" altLang="ja-JP" sz="800" b="0" i="0" strike="noStrike">
              <a:solidFill>
                <a:srgbClr val="000000"/>
              </a:solidFill>
              <a:latin typeface="ＭＳ Ｐゴシック"/>
              <a:ea typeface="ＭＳ Ｐゴシック"/>
            </a:rPr>
            <a:t>〈</a:t>
          </a:r>
          <a:r>
            <a:rPr lang="ja-JP" altLang="en-US" sz="800" b="0" i="0" strike="noStrike">
              <a:solidFill>
                <a:srgbClr val="000000"/>
              </a:solidFill>
              <a:latin typeface="ＭＳ Ｐゴシック"/>
              <a:ea typeface="ＭＳ Ｐゴシック"/>
            </a:rPr>
            <a:t>記載上の注意</a:t>
          </a:r>
          <a:r>
            <a:rPr lang="en-US" altLang="ja-JP" sz="800" b="0" i="0" strike="noStrike">
              <a:solidFill>
                <a:srgbClr val="000000"/>
              </a:solidFill>
              <a:latin typeface="ＭＳ Ｐゴシック"/>
              <a:ea typeface="ＭＳ Ｐゴシック"/>
            </a:rPr>
            <a:t>〉</a:t>
          </a:r>
        </a:p>
        <a:p>
          <a:pPr algn="l" rtl="0">
            <a:defRPr sz="1000"/>
          </a:pPr>
          <a:r>
            <a:rPr lang="ja-JP" altLang="en-US" sz="800" b="0" i="0" strike="noStrike">
              <a:solidFill>
                <a:srgbClr val="000000"/>
              </a:solidFill>
              <a:latin typeface="ＭＳ Ｐゴシック"/>
              <a:ea typeface="ＭＳ Ｐゴシック"/>
            </a:rPr>
            <a:t>１　作業準備、打合せ</a:t>
          </a:r>
          <a:r>
            <a:rPr lang="ja-JP" altLang="ja-JP" sz="800" b="0" i="0">
              <a:effectLst/>
              <a:latin typeface="+mn-lt"/>
              <a:ea typeface="+mn-ea"/>
              <a:cs typeface="+mn-cs"/>
            </a:rPr>
            <a:t>（公社と統括管理者の打合せ以外）</a:t>
          </a:r>
          <a:r>
            <a:rPr lang="ja-JP" altLang="en-US" sz="800" b="0" i="0" strike="noStrike">
              <a:solidFill>
                <a:srgbClr val="000000"/>
              </a:solidFill>
              <a:latin typeface="ＭＳ Ｐゴシック"/>
              <a:ea typeface="ＭＳ Ｐゴシック"/>
            </a:rPr>
            <a:t>、実施場所までの往復等の間接業務に従事した時間及び就業時間外は助成対象となりませんので記入しないでください。</a:t>
          </a:r>
        </a:p>
        <a:p>
          <a:pPr algn="l" rtl="0">
            <a:defRPr sz="1000"/>
          </a:pPr>
          <a:r>
            <a:rPr lang="ja-JP" altLang="en-US" sz="800" b="0" i="0" strike="noStrike">
              <a:solidFill>
                <a:srgbClr val="000000"/>
              </a:solidFill>
              <a:latin typeface="ＭＳ Ｐゴシック"/>
              <a:ea typeface="ＭＳ Ｐゴシック"/>
            </a:rPr>
            <a:t>２　時間数は、食事・休憩・休息等を除き、</a:t>
          </a:r>
          <a:r>
            <a:rPr lang="en-US" altLang="ja-JP" sz="800" b="1" i="0" strike="noStrike">
              <a:solidFill>
                <a:srgbClr val="000000"/>
              </a:solidFill>
              <a:latin typeface="ＭＳ Ｐゴシック"/>
              <a:ea typeface="ＭＳ Ｐゴシック"/>
            </a:rPr>
            <a:t>30</a:t>
          </a:r>
          <a:r>
            <a:rPr lang="ja-JP" altLang="en-US" sz="800" b="1" i="0" strike="noStrike">
              <a:solidFill>
                <a:srgbClr val="000000"/>
              </a:solidFill>
              <a:latin typeface="ＭＳ Ｐゴシック"/>
              <a:ea typeface="ＭＳ Ｐゴシック"/>
            </a:rPr>
            <a:t>分単位</a:t>
          </a:r>
          <a:r>
            <a:rPr lang="ja-JP" altLang="en-US" sz="800" b="0" i="0" strike="noStrike">
              <a:solidFill>
                <a:srgbClr val="000000"/>
              </a:solidFill>
              <a:latin typeface="ＭＳ Ｐゴシック"/>
              <a:ea typeface="ＭＳ Ｐゴシック"/>
            </a:rPr>
            <a:t>で記入してください。</a:t>
          </a:r>
        </a:p>
        <a:p>
          <a:pPr algn="l" rtl="0">
            <a:lnSpc>
              <a:spcPts val="1200"/>
            </a:lnSpc>
            <a:defRPr sz="1000"/>
          </a:pPr>
          <a:r>
            <a:rPr lang="ja-JP" altLang="en-US" sz="800" b="0" i="0" strike="noStrike">
              <a:solidFill>
                <a:srgbClr val="000000"/>
              </a:solidFill>
              <a:latin typeface="ＭＳ Ｐゴシック"/>
              <a:ea typeface="ＭＳ Ｐゴシック"/>
            </a:rPr>
            <a:t>３　自社の事業所以外で作業を行った場合は、作業内容欄に内容のほか作業を行った場所（企業名等）を併せて記載してください。</a:t>
          </a:r>
          <a:endParaRPr lang="en-US" altLang="ja-JP" sz="800" b="0" i="0" strike="noStrike">
            <a:solidFill>
              <a:srgbClr val="000000"/>
            </a:solidFill>
            <a:latin typeface="ＭＳ Ｐゴシック"/>
            <a:ea typeface="ＭＳ Ｐゴシック"/>
          </a:endParaRPr>
        </a:p>
        <a:p>
          <a:pPr algn="l" rtl="0">
            <a:lnSpc>
              <a:spcPts val="1200"/>
            </a:lnSpc>
            <a:defRPr sz="1000"/>
          </a:pPr>
          <a:r>
            <a:rPr lang="ja-JP" altLang="en-US" sz="800" b="0" i="0" strike="noStrike">
              <a:solidFill>
                <a:srgbClr val="000000"/>
              </a:solidFill>
              <a:latin typeface="ＭＳ Ｐゴシック"/>
              <a:ea typeface="ＭＳ Ｐゴシック"/>
            </a:rPr>
            <a:t>４　１日の休憩が複数回ある場合は、その合計時間を休憩時間欄に記入してください。</a:t>
          </a:r>
        </a:p>
      </xdr:txBody>
    </xdr:sp>
    <xdr:clientData/>
  </xdr:twoCellAnchor>
</xdr:wsDr>
</file>

<file path=xl/drawings/drawing21.xml><?xml version="1.0" encoding="utf-8"?>
<xdr:wsDr xmlns:xdr="http://schemas.openxmlformats.org/drawingml/2006/spreadsheetDrawing" xmlns:a="http://schemas.openxmlformats.org/drawingml/2006/main">
  <xdr:twoCellAnchor>
    <xdr:from>
      <xdr:col>13</xdr:col>
      <xdr:colOff>0</xdr:colOff>
      <xdr:row>31</xdr:row>
      <xdr:rowOff>0</xdr:rowOff>
    </xdr:from>
    <xdr:to>
      <xdr:col>13</xdr:col>
      <xdr:colOff>0</xdr:colOff>
      <xdr:row>31</xdr:row>
      <xdr:rowOff>0</xdr:rowOff>
    </xdr:to>
    <xdr:sp macro="" textlink="">
      <xdr:nvSpPr>
        <xdr:cNvPr id="2" name="Line 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3" name="Line 3"/>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4" name="Line 4"/>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5" name="Line 5"/>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6" name="Line 8"/>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7" name="Line 9"/>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8" name="Line 10"/>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9" name="Line 1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0" name="Line 12"/>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1" name="Line 13"/>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2" name="Line 14"/>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3" name="Line 15"/>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4" name="Line 16"/>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5" name="Line 17"/>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6" name="Line 18"/>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7" name="Line 19"/>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8" name="Line 20"/>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9" name="Line 2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0" name="Line 22"/>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1" name="Line 23"/>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2" name="Line 24"/>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3" name="Line 25"/>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4" name="Line 26"/>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5" name="Line 27"/>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6" name="Line 28"/>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7" name="Line 29"/>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8" name="Line 30"/>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9" name="Line 3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2320910</xdr:colOff>
      <xdr:row>2</xdr:row>
      <xdr:rowOff>0</xdr:rowOff>
    </xdr:from>
    <xdr:to>
      <xdr:col>13</xdr:col>
      <xdr:colOff>363410</xdr:colOff>
      <xdr:row>4</xdr:row>
      <xdr:rowOff>138000</xdr:rowOff>
    </xdr:to>
    <xdr:sp macro="" textlink="">
      <xdr:nvSpPr>
        <xdr:cNvPr id="30" name="Text Box 35"/>
        <xdr:cNvSpPr txBox="1">
          <a:spLocks noChangeArrowheads="1"/>
        </xdr:cNvSpPr>
      </xdr:nvSpPr>
      <xdr:spPr bwMode="auto">
        <a:xfrm>
          <a:off x="6369035" y="762000"/>
          <a:ext cx="900000" cy="900000"/>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800" b="0" i="0" strike="noStrike">
              <a:solidFill>
                <a:srgbClr val="000000"/>
              </a:solidFill>
              <a:latin typeface="ＭＳ Ｐゴシック"/>
              <a:ea typeface="ＭＳ Ｐゴシック"/>
            </a:rPr>
            <a:t>（責任者印）</a:t>
          </a:r>
        </a:p>
      </xdr:txBody>
    </xdr:sp>
    <xdr:clientData/>
  </xdr:twoCellAnchor>
  <xdr:twoCellAnchor>
    <xdr:from>
      <xdr:col>12</xdr:col>
      <xdr:colOff>2320910</xdr:colOff>
      <xdr:row>2</xdr:row>
      <xdr:rowOff>0</xdr:rowOff>
    </xdr:from>
    <xdr:to>
      <xdr:col>13</xdr:col>
      <xdr:colOff>363410</xdr:colOff>
      <xdr:row>4</xdr:row>
      <xdr:rowOff>138000</xdr:rowOff>
    </xdr:to>
    <xdr:sp macro="" textlink="">
      <xdr:nvSpPr>
        <xdr:cNvPr id="32" name="Text Box 35"/>
        <xdr:cNvSpPr txBox="1">
          <a:spLocks noChangeArrowheads="1"/>
        </xdr:cNvSpPr>
      </xdr:nvSpPr>
      <xdr:spPr bwMode="auto">
        <a:xfrm>
          <a:off x="6369035" y="762000"/>
          <a:ext cx="900000" cy="900000"/>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800" b="0" i="0" strike="noStrike">
              <a:solidFill>
                <a:srgbClr val="000000"/>
              </a:solidFill>
              <a:latin typeface="ＭＳ Ｐゴシック"/>
              <a:ea typeface="ＭＳ Ｐゴシック"/>
            </a:rPr>
            <a:t>（責任者印）</a:t>
          </a:r>
        </a:p>
      </xdr:txBody>
    </xdr:sp>
    <xdr:clientData/>
  </xdr:twoCellAnchor>
  <xdr:twoCellAnchor>
    <xdr:from>
      <xdr:col>5</xdr:col>
      <xdr:colOff>269862</xdr:colOff>
      <xdr:row>2</xdr:row>
      <xdr:rowOff>0</xdr:rowOff>
    </xdr:from>
    <xdr:to>
      <xdr:col>12</xdr:col>
      <xdr:colOff>2302737</xdr:colOff>
      <xdr:row>5</xdr:row>
      <xdr:rowOff>9000</xdr:rowOff>
    </xdr:to>
    <xdr:sp macro="" textlink="">
      <xdr:nvSpPr>
        <xdr:cNvPr id="34" name="Text Box 60"/>
        <xdr:cNvSpPr txBox="1">
          <a:spLocks noChangeArrowheads="1"/>
        </xdr:cNvSpPr>
      </xdr:nvSpPr>
      <xdr:spPr bwMode="auto">
        <a:xfrm>
          <a:off x="2174862" y="762000"/>
          <a:ext cx="4176000" cy="1152000"/>
        </a:xfrm>
        <a:prstGeom prst="rect">
          <a:avLst/>
        </a:prstGeom>
        <a:noFill/>
        <a:ln w="9525">
          <a:noFill/>
          <a:miter lim="800000"/>
          <a:headEnd/>
          <a:tailEnd/>
        </a:ln>
      </xdr:spPr>
      <xdr:txBody>
        <a:bodyPr vertOverflow="clip" wrap="square" lIns="27432" tIns="18288" rIns="0" bIns="0" anchor="t" upright="1"/>
        <a:lstStyle/>
        <a:p>
          <a:pPr algn="l" rtl="0">
            <a:defRPr sz="1000"/>
          </a:pPr>
          <a:r>
            <a:rPr lang="en-US" altLang="ja-JP" sz="800" b="0" i="0" strike="noStrike">
              <a:solidFill>
                <a:srgbClr val="000000"/>
              </a:solidFill>
              <a:latin typeface="ＭＳ Ｐゴシック"/>
              <a:ea typeface="ＭＳ Ｐゴシック"/>
            </a:rPr>
            <a:t>〈</a:t>
          </a:r>
          <a:r>
            <a:rPr lang="ja-JP" altLang="en-US" sz="800" b="0" i="0" strike="noStrike">
              <a:solidFill>
                <a:srgbClr val="000000"/>
              </a:solidFill>
              <a:latin typeface="ＭＳ Ｐゴシック"/>
              <a:ea typeface="ＭＳ Ｐゴシック"/>
            </a:rPr>
            <a:t>記載上の注意</a:t>
          </a:r>
          <a:r>
            <a:rPr lang="en-US" altLang="ja-JP" sz="800" b="0" i="0" strike="noStrike">
              <a:solidFill>
                <a:srgbClr val="000000"/>
              </a:solidFill>
              <a:latin typeface="ＭＳ Ｐゴシック"/>
              <a:ea typeface="ＭＳ Ｐゴシック"/>
            </a:rPr>
            <a:t>〉</a:t>
          </a:r>
        </a:p>
        <a:p>
          <a:pPr algn="l" rtl="0">
            <a:defRPr sz="1000"/>
          </a:pPr>
          <a:r>
            <a:rPr lang="ja-JP" altLang="en-US" sz="800" b="0" i="0" strike="noStrike">
              <a:solidFill>
                <a:srgbClr val="000000"/>
              </a:solidFill>
              <a:latin typeface="ＭＳ Ｐゴシック"/>
              <a:ea typeface="ＭＳ Ｐゴシック"/>
            </a:rPr>
            <a:t>１　作業準備、打合せ</a:t>
          </a:r>
          <a:r>
            <a:rPr lang="ja-JP" altLang="ja-JP" sz="800" b="0" i="0">
              <a:effectLst/>
              <a:latin typeface="+mn-lt"/>
              <a:ea typeface="+mn-ea"/>
              <a:cs typeface="+mn-cs"/>
            </a:rPr>
            <a:t>（公社と統括管理者の打合せ以外）</a:t>
          </a:r>
          <a:r>
            <a:rPr lang="ja-JP" altLang="en-US" sz="800" b="0" i="0" strike="noStrike">
              <a:solidFill>
                <a:srgbClr val="000000"/>
              </a:solidFill>
              <a:latin typeface="ＭＳ Ｐゴシック"/>
              <a:ea typeface="ＭＳ Ｐゴシック"/>
            </a:rPr>
            <a:t>、実施場所までの往復等の間接業務に従事した時間及び就業時間外は助成対象となりませんので記入しないでください。</a:t>
          </a:r>
        </a:p>
        <a:p>
          <a:pPr algn="l" rtl="0">
            <a:defRPr sz="1000"/>
          </a:pPr>
          <a:r>
            <a:rPr lang="ja-JP" altLang="en-US" sz="800" b="0" i="0" strike="noStrike">
              <a:solidFill>
                <a:srgbClr val="000000"/>
              </a:solidFill>
              <a:latin typeface="ＭＳ Ｐゴシック"/>
              <a:ea typeface="ＭＳ Ｐゴシック"/>
            </a:rPr>
            <a:t>２　時間数は、食事・休憩・休息等を除き、</a:t>
          </a:r>
          <a:r>
            <a:rPr lang="en-US" altLang="ja-JP" sz="800" b="1" i="0" strike="noStrike">
              <a:solidFill>
                <a:srgbClr val="000000"/>
              </a:solidFill>
              <a:latin typeface="ＭＳ Ｐゴシック"/>
              <a:ea typeface="ＭＳ Ｐゴシック"/>
            </a:rPr>
            <a:t>30</a:t>
          </a:r>
          <a:r>
            <a:rPr lang="ja-JP" altLang="en-US" sz="800" b="1" i="0" strike="noStrike">
              <a:solidFill>
                <a:srgbClr val="000000"/>
              </a:solidFill>
              <a:latin typeface="ＭＳ Ｐゴシック"/>
              <a:ea typeface="ＭＳ Ｐゴシック"/>
            </a:rPr>
            <a:t>分単位</a:t>
          </a:r>
          <a:r>
            <a:rPr lang="ja-JP" altLang="en-US" sz="800" b="0" i="0" strike="noStrike">
              <a:solidFill>
                <a:srgbClr val="000000"/>
              </a:solidFill>
              <a:latin typeface="ＭＳ Ｐゴシック"/>
              <a:ea typeface="ＭＳ Ｐゴシック"/>
            </a:rPr>
            <a:t>で記入してください。</a:t>
          </a:r>
        </a:p>
        <a:p>
          <a:pPr algn="l" rtl="0">
            <a:lnSpc>
              <a:spcPts val="1200"/>
            </a:lnSpc>
            <a:defRPr sz="1000"/>
          </a:pPr>
          <a:r>
            <a:rPr lang="ja-JP" altLang="en-US" sz="800" b="0" i="0" strike="noStrike">
              <a:solidFill>
                <a:srgbClr val="000000"/>
              </a:solidFill>
              <a:latin typeface="ＭＳ Ｐゴシック"/>
              <a:ea typeface="ＭＳ Ｐゴシック"/>
            </a:rPr>
            <a:t>３　自社の事業所以外で作業を行った場合は、作業内容欄に内容のほか作業を行った場所（企業名等）を併せて記載してください。</a:t>
          </a:r>
          <a:endParaRPr lang="en-US" altLang="ja-JP" sz="800" b="0" i="0" strike="noStrike">
            <a:solidFill>
              <a:srgbClr val="000000"/>
            </a:solidFill>
            <a:latin typeface="ＭＳ Ｐゴシック"/>
            <a:ea typeface="ＭＳ Ｐゴシック"/>
          </a:endParaRPr>
        </a:p>
        <a:p>
          <a:pPr algn="l" rtl="0">
            <a:lnSpc>
              <a:spcPts val="1200"/>
            </a:lnSpc>
            <a:defRPr sz="1000"/>
          </a:pPr>
          <a:r>
            <a:rPr lang="ja-JP" altLang="en-US" sz="800" b="0" i="0" strike="noStrike">
              <a:solidFill>
                <a:srgbClr val="000000"/>
              </a:solidFill>
              <a:latin typeface="ＭＳ Ｐゴシック"/>
              <a:ea typeface="ＭＳ Ｐゴシック"/>
            </a:rPr>
            <a:t>４　１日の休憩が複数回ある場合は、その合計時間を休憩時間欄に記入してください。</a:t>
          </a:r>
        </a:p>
      </xdr:txBody>
    </xdr:sp>
    <xdr:clientData/>
  </xdr:twoCellAnchor>
</xdr:wsDr>
</file>

<file path=xl/drawings/drawing22.xml><?xml version="1.0" encoding="utf-8"?>
<xdr:wsDr xmlns:xdr="http://schemas.openxmlformats.org/drawingml/2006/spreadsheetDrawing" xmlns:a="http://schemas.openxmlformats.org/drawingml/2006/main">
  <xdr:twoCellAnchor>
    <xdr:from>
      <xdr:col>13</xdr:col>
      <xdr:colOff>0</xdr:colOff>
      <xdr:row>31</xdr:row>
      <xdr:rowOff>0</xdr:rowOff>
    </xdr:from>
    <xdr:to>
      <xdr:col>13</xdr:col>
      <xdr:colOff>0</xdr:colOff>
      <xdr:row>31</xdr:row>
      <xdr:rowOff>0</xdr:rowOff>
    </xdr:to>
    <xdr:sp macro="" textlink="">
      <xdr:nvSpPr>
        <xdr:cNvPr id="2" name="Line 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3" name="Line 3"/>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4" name="Line 4"/>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5" name="Line 5"/>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6" name="Line 8"/>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7" name="Line 9"/>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8" name="Line 10"/>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9" name="Line 1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0" name="Line 12"/>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1" name="Line 13"/>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2" name="Line 14"/>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3" name="Line 15"/>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4" name="Line 16"/>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5" name="Line 17"/>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6" name="Line 18"/>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7" name="Line 19"/>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8" name="Line 20"/>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9" name="Line 2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0" name="Line 22"/>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1" name="Line 23"/>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2" name="Line 24"/>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3" name="Line 25"/>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4" name="Line 26"/>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5" name="Line 27"/>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6" name="Line 28"/>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7" name="Line 29"/>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8" name="Line 30"/>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9" name="Line 3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2320910</xdr:colOff>
      <xdr:row>2</xdr:row>
      <xdr:rowOff>0</xdr:rowOff>
    </xdr:from>
    <xdr:to>
      <xdr:col>13</xdr:col>
      <xdr:colOff>363410</xdr:colOff>
      <xdr:row>4</xdr:row>
      <xdr:rowOff>138000</xdr:rowOff>
    </xdr:to>
    <xdr:sp macro="" textlink="">
      <xdr:nvSpPr>
        <xdr:cNvPr id="30" name="Text Box 35"/>
        <xdr:cNvSpPr txBox="1">
          <a:spLocks noChangeArrowheads="1"/>
        </xdr:cNvSpPr>
      </xdr:nvSpPr>
      <xdr:spPr bwMode="auto">
        <a:xfrm>
          <a:off x="6369035" y="762000"/>
          <a:ext cx="900000" cy="900000"/>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800" b="0" i="0" strike="noStrike">
              <a:solidFill>
                <a:srgbClr val="000000"/>
              </a:solidFill>
              <a:latin typeface="ＭＳ Ｐゴシック"/>
              <a:ea typeface="ＭＳ Ｐゴシック"/>
            </a:rPr>
            <a:t>（責任者印）</a:t>
          </a:r>
        </a:p>
      </xdr:txBody>
    </xdr:sp>
    <xdr:clientData/>
  </xdr:twoCellAnchor>
  <xdr:twoCellAnchor>
    <xdr:from>
      <xdr:col>12</xdr:col>
      <xdr:colOff>2320910</xdr:colOff>
      <xdr:row>2</xdr:row>
      <xdr:rowOff>0</xdr:rowOff>
    </xdr:from>
    <xdr:to>
      <xdr:col>13</xdr:col>
      <xdr:colOff>363410</xdr:colOff>
      <xdr:row>4</xdr:row>
      <xdr:rowOff>138000</xdr:rowOff>
    </xdr:to>
    <xdr:sp macro="" textlink="">
      <xdr:nvSpPr>
        <xdr:cNvPr id="32" name="Text Box 35"/>
        <xdr:cNvSpPr txBox="1">
          <a:spLocks noChangeArrowheads="1"/>
        </xdr:cNvSpPr>
      </xdr:nvSpPr>
      <xdr:spPr bwMode="auto">
        <a:xfrm>
          <a:off x="6369035" y="762000"/>
          <a:ext cx="900000" cy="900000"/>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800" b="0" i="0" strike="noStrike">
              <a:solidFill>
                <a:srgbClr val="000000"/>
              </a:solidFill>
              <a:latin typeface="ＭＳ Ｐゴシック"/>
              <a:ea typeface="ＭＳ Ｐゴシック"/>
            </a:rPr>
            <a:t>（責任者印）</a:t>
          </a:r>
        </a:p>
      </xdr:txBody>
    </xdr:sp>
    <xdr:clientData/>
  </xdr:twoCellAnchor>
  <xdr:twoCellAnchor>
    <xdr:from>
      <xdr:col>5</xdr:col>
      <xdr:colOff>269862</xdr:colOff>
      <xdr:row>2</xdr:row>
      <xdr:rowOff>0</xdr:rowOff>
    </xdr:from>
    <xdr:to>
      <xdr:col>12</xdr:col>
      <xdr:colOff>2302737</xdr:colOff>
      <xdr:row>5</xdr:row>
      <xdr:rowOff>9000</xdr:rowOff>
    </xdr:to>
    <xdr:sp macro="" textlink="">
      <xdr:nvSpPr>
        <xdr:cNvPr id="34" name="Text Box 60"/>
        <xdr:cNvSpPr txBox="1">
          <a:spLocks noChangeArrowheads="1"/>
        </xdr:cNvSpPr>
      </xdr:nvSpPr>
      <xdr:spPr bwMode="auto">
        <a:xfrm>
          <a:off x="2174862" y="762000"/>
          <a:ext cx="4176000" cy="1152000"/>
        </a:xfrm>
        <a:prstGeom prst="rect">
          <a:avLst/>
        </a:prstGeom>
        <a:noFill/>
        <a:ln w="9525">
          <a:noFill/>
          <a:miter lim="800000"/>
          <a:headEnd/>
          <a:tailEnd/>
        </a:ln>
      </xdr:spPr>
      <xdr:txBody>
        <a:bodyPr vertOverflow="clip" wrap="square" lIns="27432" tIns="18288" rIns="0" bIns="0" anchor="t" upright="1"/>
        <a:lstStyle/>
        <a:p>
          <a:pPr algn="l" rtl="0">
            <a:defRPr sz="1000"/>
          </a:pPr>
          <a:r>
            <a:rPr lang="en-US" altLang="ja-JP" sz="800" b="0" i="0" strike="noStrike">
              <a:solidFill>
                <a:srgbClr val="000000"/>
              </a:solidFill>
              <a:latin typeface="ＭＳ Ｐゴシック"/>
              <a:ea typeface="ＭＳ Ｐゴシック"/>
            </a:rPr>
            <a:t>〈</a:t>
          </a:r>
          <a:r>
            <a:rPr lang="ja-JP" altLang="en-US" sz="800" b="0" i="0" strike="noStrike">
              <a:solidFill>
                <a:srgbClr val="000000"/>
              </a:solidFill>
              <a:latin typeface="ＭＳ Ｐゴシック"/>
              <a:ea typeface="ＭＳ Ｐゴシック"/>
            </a:rPr>
            <a:t>記載上の注意</a:t>
          </a:r>
          <a:r>
            <a:rPr lang="en-US" altLang="ja-JP" sz="800" b="0" i="0" strike="noStrike">
              <a:solidFill>
                <a:srgbClr val="000000"/>
              </a:solidFill>
              <a:latin typeface="ＭＳ Ｐゴシック"/>
              <a:ea typeface="ＭＳ Ｐゴシック"/>
            </a:rPr>
            <a:t>〉</a:t>
          </a:r>
        </a:p>
        <a:p>
          <a:pPr algn="l" rtl="0">
            <a:defRPr sz="1000"/>
          </a:pPr>
          <a:r>
            <a:rPr lang="ja-JP" altLang="en-US" sz="800" b="0" i="0" strike="noStrike">
              <a:solidFill>
                <a:srgbClr val="000000"/>
              </a:solidFill>
              <a:latin typeface="ＭＳ Ｐゴシック"/>
              <a:ea typeface="ＭＳ Ｐゴシック"/>
            </a:rPr>
            <a:t>１　作業準備、打合せ</a:t>
          </a:r>
          <a:r>
            <a:rPr lang="ja-JP" altLang="ja-JP" sz="800" b="0" i="0">
              <a:effectLst/>
              <a:latin typeface="+mn-lt"/>
              <a:ea typeface="+mn-ea"/>
              <a:cs typeface="+mn-cs"/>
            </a:rPr>
            <a:t>（公社と統括管理者の打合せ以外）</a:t>
          </a:r>
          <a:r>
            <a:rPr lang="ja-JP" altLang="en-US" sz="800" b="0" i="0" strike="noStrike">
              <a:solidFill>
                <a:srgbClr val="000000"/>
              </a:solidFill>
              <a:latin typeface="ＭＳ Ｐゴシック"/>
              <a:ea typeface="ＭＳ Ｐゴシック"/>
            </a:rPr>
            <a:t>、実施場所までの往復等の間接業務に従事した時間及び就業時間外は助成対象となりませんので記入しないでください。</a:t>
          </a:r>
        </a:p>
        <a:p>
          <a:pPr algn="l" rtl="0">
            <a:defRPr sz="1000"/>
          </a:pPr>
          <a:r>
            <a:rPr lang="ja-JP" altLang="en-US" sz="800" b="0" i="0" strike="noStrike">
              <a:solidFill>
                <a:srgbClr val="000000"/>
              </a:solidFill>
              <a:latin typeface="ＭＳ Ｐゴシック"/>
              <a:ea typeface="ＭＳ Ｐゴシック"/>
            </a:rPr>
            <a:t>２　時間数は、食事・休憩・休息等を除き、</a:t>
          </a:r>
          <a:r>
            <a:rPr lang="en-US" altLang="ja-JP" sz="800" b="1" i="0" strike="noStrike">
              <a:solidFill>
                <a:srgbClr val="000000"/>
              </a:solidFill>
              <a:latin typeface="ＭＳ Ｐゴシック"/>
              <a:ea typeface="ＭＳ Ｐゴシック"/>
            </a:rPr>
            <a:t>30</a:t>
          </a:r>
          <a:r>
            <a:rPr lang="ja-JP" altLang="en-US" sz="800" b="1" i="0" strike="noStrike">
              <a:solidFill>
                <a:srgbClr val="000000"/>
              </a:solidFill>
              <a:latin typeface="ＭＳ Ｐゴシック"/>
              <a:ea typeface="ＭＳ Ｐゴシック"/>
            </a:rPr>
            <a:t>分単位</a:t>
          </a:r>
          <a:r>
            <a:rPr lang="ja-JP" altLang="en-US" sz="800" b="0" i="0" strike="noStrike">
              <a:solidFill>
                <a:srgbClr val="000000"/>
              </a:solidFill>
              <a:latin typeface="ＭＳ Ｐゴシック"/>
              <a:ea typeface="ＭＳ Ｐゴシック"/>
            </a:rPr>
            <a:t>で記入してください。</a:t>
          </a:r>
        </a:p>
        <a:p>
          <a:pPr algn="l" rtl="0">
            <a:lnSpc>
              <a:spcPts val="1200"/>
            </a:lnSpc>
            <a:defRPr sz="1000"/>
          </a:pPr>
          <a:r>
            <a:rPr lang="ja-JP" altLang="en-US" sz="800" b="0" i="0" strike="noStrike">
              <a:solidFill>
                <a:srgbClr val="000000"/>
              </a:solidFill>
              <a:latin typeface="ＭＳ Ｐゴシック"/>
              <a:ea typeface="ＭＳ Ｐゴシック"/>
            </a:rPr>
            <a:t>３　自社の事業所以外で作業を行った場合は、作業内容欄に内容のほか作業を行った場所（企業名等）を併せて記載してください。</a:t>
          </a:r>
          <a:endParaRPr lang="en-US" altLang="ja-JP" sz="800" b="0" i="0" strike="noStrike">
            <a:solidFill>
              <a:srgbClr val="000000"/>
            </a:solidFill>
            <a:latin typeface="ＭＳ Ｐゴシック"/>
            <a:ea typeface="ＭＳ Ｐゴシック"/>
          </a:endParaRPr>
        </a:p>
        <a:p>
          <a:pPr algn="l" rtl="0">
            <a:lnSpc>
              <a:spcPts val="1200"/>
            </a:lnSpc>
            <a:defRPr sz="1000"/>
          </a:pPr>
          <a:r>
            <a:rPr lang="ja-JP" altLang="en-US" sz="800" b="0" i="0" strike="noStrike">
              <a:solidFill>
                <a:srgbClr val="000000"/>
              </a:solidFill>
              <a:latin typeface="ＭＳ Ｐゴシック"/>
              <a:ea typeface="ＭＳ Ｐゴシック"/>
            </a:rPr>
            <a:t>４　１日の休憩が複数回ある場合は、その合計時間を休憩時間欄に記入してください。</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13</xdr:col>
      <xdr:colOff>0</xdr:colOff>
      <xdr:row>31</xdr:row>
      <xdr:rowOff>0</xdr:rowOff>
    </xdr:from>
    <xdr:to>
      <xdr:col>13</xdr:col>
      <xdr:colOff>0</xdr:colOff>
      <xdr:row>31</xdr:row>
      <xdr:rowOff>0</xdr:rowOff>
    </xdr:to>
    <xdr:sp macro="" textlink="">
      <xdr:nvSpPr>
        <xdr:cNvPr id="2" name="Line 1"/>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3" name="Line 3"/>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4" name="Line 4"/>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5" name="Line 5"/>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6" name="Line 8"/>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7" name="Line 9"/>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8" name="Line 10"/>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9" name="Line 11"/>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0" name="Line 12"/>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1" name="Line 13"/>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2" name="Line 14"/>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3" name="Line 15"/>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4" name="Line 16"/>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5" name="Line 17"/>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6" name="Line 18"/>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7" name="Line 19"/>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8" name="Line 20"/>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9" name="Line 21"/>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0" name="Line 22"/>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1" name="Line 23"/>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2" name="Line 24"/>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3" name="Line 25"/>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4" name="Line 26"/>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5" name="Line 27"/>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6" name="Line 28"/>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7" name="Line 29"/>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8" name="Line 30"/>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9" name="Line 31"/>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2320910</xdr:colOff>
      <xdr:row>2</xdr:row>
      <xdr:rowOff>0</xdr:rowOff>
    </xdr:from>
    <xdr:to>
      <xdr:col>13</xdr:col>
      <xdr:colOff>363410</xdr:colOff>
      <xdr:row>4</xdr:row>
      <xdr:rowOff>138000</xdr:rowOff>
    </xdr:to>
    <xdr:sp macro="" textlink="">
      <xdr:nvSpPr>
        <xdr:cNvPr id="30" name="Text Box 35"/>
        <xdr:cNvSpPr txBox="1">
          <a:spLocks noChangeArrowheads="1"/>
        </xdr:cNvSpPr>
      </xdr:nvSpPr>
      <xdr:spPr bwMode="auto">
        <a:xfrm>
          <a:off x="6369035" y="762000"/>
          <a:ext cx="900000" cy="900000"/>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800" b="0" i="0" strike="noStrike">
              <a:solidFill>
                <a:srgbClr val="000000"/>
              </a:solidFill>
              <a:latin typeface="ＭＳ Ｐゴシック"/>
              <a:ea typeface="ＭＳ Ｐゴシック"/>
            </a:rPr>
            <a:t>（責任者印）</a:t>
          </a:r>
        </a:p>
      </xdr:txBody>
    </xdr:sp>
    <xdr:clientData/>
  </xdr:twoCellAnchor>
  <xdr:twoCellAnchor>
    <xdr:from>
      <xdr:col>5</xdr:col>
      <xdr:colOff>269874</xdr:colOff>
      <xdr:row>2</xdr:row>
      <xdr:rowOff>1</xdr:rowOff>
    </xdr:from>
    <xdr:to>
      <xdr:col>12</xdr:col>
      <xdr:colOff>2302749</xdr:colOff>
      <xdr:row>5</xdr:row>
      <xdr:rowOff>9001</xdr:rowOff>
    </xdr:to>
    <xdr:sp macro="" textlink="">
      <xdr:nvSpPr>
        <xdr:cNvPr id="32" name="Text Box 60"/>
        <xdr:cNvSpPr txBox="1">
          <a:spLocks noChangeArrowheads="1"/>
        </xdr:cNvSpPr>
      </xdr:nvSpPr>
      <xdr:spPr bwMode="auto">
        <a:xfrm>
          <a:off x="2174874" y="762001"/>
          <a:ext cx="4176000" cy="1152000"/>
        </a:xfrm>
        <a:prstGeom prst="rect">
          <a:avLst/>
        </a:prstGeom>
        <a:noFill/>
        <a:ln w="9525">
          <a:noFill/>
          <a:miter lim="800000"/>
          <a:headEnd/>
          <a:tailEnd/>
        </a:ln>
      </xdr:spPr>
      <xdr:txBody>
        <a:bodyPr vertOverflow="clip" wrap="square" lIns="27432" tIns="18288" rIns="0" bIns="0" anchor="t" upright="1"/>
        <a:lstStyle/>
        <a:p>
          <a:pPr algn="l" rtl="0">
            <a:defRPr sz="1000"/>
          </a:pPr>
          <a:r>
            <a:rPr lang="en-US" altLang="ja-JP" sz="800" b="0" i="0" strike="noStrike">
              <a:solidFill>
                <a:srgbClr val="000000"/>
              </a:solidFill>
              <a:latin typeface="ＭＳ Ｐゴシック"/>
              <a:ea typeface="ＭＳ Ｐゴシック"/>
            </a:rPr>
            <a:t>〈</a:t>
          </a:r>
          <a:r>
            <a:rPr lang="ja-JP" altLang="en-US" sz="800" b="0" i="0" strike="noStrike">
              <a:solidFill>
                <a:srgbClr val="000000"/>
              </a:solidFill>
              <a:latin typeface="ＭＳ Ｐゴシック"/>
              <a:ea typeface="ＭＳ Ｐゴシック"/>
            </a:rPr>
            <a:t>記載上の注意</a:t>
          </a:r>
          <a:r>
            <a:rPr lang="en-US" altLang="ja-JP" sz="800" b="0" i="0" strike="noStrike">
              <a:solidFill>
                <a:srgbClr val="000000"/>
              </a:solidFill>
              <a:latin typeface="ＭＳ Ｐゴシック"/>
              <a:ea typeface="ＭＳ Ｐゴシック"/>
            </a:rPr>
            <a:t>〉</a:t>
          </a:r>
        </a:p>
        <a:p>
          <a:pPr algn="l" rtl="0">
            <a:defRPr sz="1000"/>
          </a:pPr>
          <a:r>
            <a:rPr lang="ja-JP" altLang="en-US" sz="800" b="0" i="0" strike="noStrike">
              <a:solidFill>
                <a:srgbClr val="000000"/>
              </a:solidFill>
              <a:latin typeface="ＭＳ Ｐゴシック"/>
              <a:ea typeface="ＭＳ Ｐゴシック"/>
            </a:rPr>
            <a:t>１　作業準備、打合せ</a:t>
          </a:r>
          <a:r>
            <a:rPr lang="ja-JP" altLang="ja-JP" sz="800" b="0" i="0">
              <a:effectLst/>
              <a:latin typeface="+mn-lt"/>
              <a:ea typeface="+mn-ea"/>
              <a:cs typeface="+mn-cs"/>
            </a:rPr>
            <a:t>（公社と統括管理者の打合せ以外）</a:t>
          </a:r>
          <a:r>
            <a:rPr lang="ja-JP" altLang="en-US" sz="800" b="0" i="0" strike="noStrike">
              <a:solidFill>
                <a:srgbClr val="000000"/>
              </a:solidFill>
              <a:latin typeface="ＭＳ Ｐゴシック"/>
              <a:ea typeface="ＭＳ Ｐゴシック"/>
            </a:rPr>
            <a:t>、実施場所までの往復等の間接業務に従事した時間及び就業時間外は助成対象となりませんので記入しないでください。</a:t>
          </a:r>
        </a:p>
        <a:p>
          <a:pPr algn="l" rtl="0">
            <a:defRPr sz="1000"/>
          </a:pPr>
          <a:r>
            <a:rPr lang="ja-JP" altLang="en-US" sz="800" b="0" i="0" strike="noStrike">
              <a:solidFill>
                <a:srgbClr val="000000"/>
              </a:solidFill>
              <a:latin typeface="ＭＳ Ｐゴシック"/>
              <a:ea typeface="ＭＳ Ｐゴシック"/>
            </a:rPr>
            <a:t>２　時間数は、食事・休憩・休息等を除き、</a:t>
          </a:r>
          <a:r>
            <a:rPr lang="en-US" altLang="ja-JP" sz="800" b="1" i="0" strike="noStrike">
              <a:solidFill>
                <a:srgbClr val="000000"/>
              </a:solidFill>
              <a:latin typeface="ＭＳ Ｐゴシック"/>
              <a:ea typeface="ＭＳ Ｐゴシック"/>
            </a:rPr>
            <a:t>30</a:t>
          </a:r>
          <a:r>
            <a:rPr lang="ja-JP" altLang="en-US" sz="800" b="1" i="0" strike="noStrike">
              <a:solidFill>
                <a:srgbClr val="000000"/>
              </a:solidFill>
              <a:latin typeface="ＭＳ Ｐゴシック"/>
              <a:ea typeface="ＭＳ Ｐゴシック"/>
            </a:rPr>
            <a:t>分単位</a:t>
          </a:r>
          <a:r>
            <a:rPr lang="ja-JP" altLang="en-US" sz="800" b="0" i="0" strike="noStrike">
              <a:solidFill>
                <a:srgbClr val="000000"/>
              </a:solidFill>
              <a:latin typeface="ＭＳ Ｐゴシック"/>
              <a:ea typeface="ＭＳ Ｐゴシック"/>
            </a:rPr>
            <a:t>で記入してください。</a:t>
          </a:r>
        </a:p>
        <a:p>
          <a:pPr algn="l" rtl="0">
            <a:lnSpc>
              <a:spcPts val="1200"/>
            </a:lnSpc>
            <a:defRPr sz="1000"/>
          </a:pPr>
          <a:r>
            <a:rPr lang="ja-JP" altLang="en-US" sz="800" b="0" i="0" strike="noStrike">
              <a:solidFill>
                <a:srgbClr val="000000"/>
              </a:solidFill>
              <a:latin typeface="ＭＳ Ｐゴシック"/>
              <a:ea typeface="ＭＳ Ｐゴシック"/>
            </a:rPr>
            <a:t>３　自社の事業所以外で作業を行った場合は、作業内容欄に内容のほか作業を行った場所（企業名等）を併せて記載してください。</a:t>
          </a:r>
          <a:endParaRPr lang="en-US" altLang="ja-JP" sz="800" b="0" i="0" strike="noStrike">
            <a:solidFill>
              <a:srgbClr val="000000"/>
            </a:solidFill>
            <a:latin typeface="ＭＳ Ｐゴシック"/>
            <a:ea typeface="ＭＳ Ｐゴシック"/>
          </a:endParaRPr>
        </a:p>
        <a:p>
          <a:pPr algn="l" rtl="0">
            <a:lnSpc>
              <a:spcPts val="1200"/>
            </a:lnSpc>
            <a:defRPr sz="1000"/>
          </a:pPr>
          <a:r>
            <a:rPr lang="ja-JP" altLang="en-US" sz="800" b="0" i="0" strike="noStrike">
              <a:solidFill>
                <a:srgbClr val="000000"/>
              </a:solidFill>
              <a:latin typeface="ＭＳ Ｐゴシック"/>
              <a:ea typeface="ＭＳ Ｐゴシック"/>
            </a:rPr>
            <a:t>４　１日の休憩が複数回ある場合は、その合計時間を休憩時間欄に記入してください。</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13</xdr:col>
      <xdr:colOff>0</xdr:colOff>
      <xdr:row>31</xdr:row>
      <xdr:rowOff>0</xdr:rowOff>
    </xdr:from>
    <xdr:to>
      <xdr:col>13</xdr:col>
      <xdr:colOff>0</xdr:colOff>
      <xdr:row>31</xdr:row>
      <xdr:rowOff>0</xdr:rowOff>
    </xdr:to>
    <xdr:sp macro="" textlink="">
      <xdr:nvSpPr>
        <xdr:cNvPr id="2" name="Line 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3" name="Line 3"/>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4" name="Line 4"/>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5" name="Line 5"/>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6" name="Line 8"/>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7" name="Line 9"/>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8" name="Line 10"/>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9" name="Line 1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0" name="Line 12"/>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1" name="Line 13"/>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2" name="Line 14"/>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3" name="Line 15"/>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4" name="Line 16"/>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5" name="Line 17"/>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6" name="Line 18"/>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7" name="Line 19"/>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8" name="Line 20"/>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9" name="Line 2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0" name="Line 22"/>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1" name="Line 23"/>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2" name="Line 24"/>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3" name="Line 25"/>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4" name="Line 26"/>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5" name="Line 27"/>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6" name="Line 28"/>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7" name="Line 29"/>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8" name="Line 30"/>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9" name="Line 3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2320910</xdr:colOff>
      <xdr:row>2</xdr:row>
      <xdr:rowOff>0</xdr:rowOff>
    </xdr:from>
    <xdr:to>
      <xdr:col>13</xdr:col>
      <xdr:colOff>363410</xdr:colOff>
      <xdr:row>4</xdr:row>
      <xdr:rowOff>138000</xdr:rowOff>
    </xdr:to>
    <xdr:sp macro="" textlink="">
      <xdr:nvSpPr>
        <xdr:cNvPr id="30" name="Text Box 35"/>
        <xdr:cNvSpPr txBox="1">
          <a:spLocks noChangeArrowheads="1"/>
        </xdr:cNvSpPr>
      </xdr:nvSpPr>
      <xdr:spPr bwMode="auto">
        <a:xfrm>
          <a:off x="6369035" y="762000"/>
          <a:ext cx="900000" cy="900000"/>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800" b="0" i="0" strike="noStrike">
              <a:solidFill>
                <a:srgbClr val="000000"/>
              </a:solidFill>
              <a:latin typeface="ＭＳ Ｐゴシック"/>
              <a:ea typeface="ＭＳ Ｐゴシック"/>
            </a:rPr>
            <a:t>（責任者印）</a:t>
          </a:r>
        </a:p>
      </xdr:txBody>
    </xdr:sp>
    <xdr:clientData/>
  </xdr:twoCellAnchor>
  <xdr:twoCellAnchor>
    <xdr:from>
      <xdr:col>12</xdr:col>
      <xdr:colOff>2320910</xdr:colOff>
      <xdr:row>2</xdr:row>
      <xdr:rowOff>0</xdr:rowOff>
    </xdr:from>
    <xdr:to>
      <xdr:col>13</xdr:col>
      <xdr:colOff>363410</xdr:colOff>
      <xdr:row>4</xdr:row>
      <xdr:rowOff>138000</xdr:rowOff>
    </xdr:to>
    <xdr:sp macro="" textlink="">
      <xdr:nvSpPr>
        <xdr:cNvPr id="34" name="Text Box 35"/>
        <xdr:cNvSpPr txBox="1">
          <a:spLocks noChangeArrowheads="1"/>
        </xdr:cNvSpPr>
      </xdr:nvSpPr>
      <xdr:spPr bwMode="auto">
        <a:xfrm>
          <a:off x="6369035" y="762000"/>
          <a:ext cx="900000" cy="900000"/>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800" b="0" i="0" strike="noStrike">
              <a:solidFill>
                <a:srgbClr val="000000"/>
              </a:solidFill>
              <a:latin typeface="ＭＳ Ｐゴシック"/>
              <a:ea typeface="ＭＳ Ｐゴシック"/>
            </a:rPr>
            <a:t>（責任者印）</a:t>
          </a:r>
        </a:p>
      </xdr:txBody>
    </xdr:sp>
    <xdr:clientData/>
  </xdr:twoCellAnchor>
  <xdr:twoCellAnchor>
    <xdr:from>
      <xdr:col>5</xdr:col>
      <xdr:colOff>269862</xdr:colOff>
      <xdr:row>2</xdr:row>
      <xdr:rowOff>0</xdr:rowOff>
    </xdr:from>
    <xdr:to>
      <xdr:col>12</xdr:col>
      <xdr:colOff>2302737</xdr:colOff>
      <xdr:row>5</xdr:row>
      <xdr:rowOff>9000</xdr:rowOff>
    </xdr:to>
    <xdr:sp macro="" textlink="">
      <xdr:nvSpPr>
        <xdr:cNvPr id="36" name="Text Box 60"/>
        <xdr:cNvSpPr txBox="1">
          <a:spLocks noChangeArrowheads="1"/>
        </xdr:cNvSpPr>
      </xdr:nvSpPr>
      <xdr:spPr bwMode="auto">
        <a:xfrm>
          <a:off x="2174862" y="762000"/>
          <a:ext cx="4176000" cy="1152000"/>
        </a:xfrm>
        <a:prstGeom prst="rect">
          <a:avLst/>
        </a:prstGeom>
        <a:noFill/>
        <a:ln w="9525">
          <a:noFill/>
          <a:miter lim="800000"/>
          <a:headEnd/>
          <a:tailEnd/>
        </a:ln>
      </xdr:spPr>
      <xdr:txBody>
        <a:bodyPr vertOverflow="clip" wrap="square" lIns="27432" tIns="18288" rIns="0" bIns="0" anchor="t" upright="1"/>
        <a:lstStyle/>
        <a:p>
          <a:pPr algn="l" rtl="0">
            <a:defRPr sz="1000"/>
          </a:pPr>
          <a:r>
            <a:rPr lang="en-US" altLang="ja-JP" sz="800" b="0" i="0" strike="noStrike">
              <a:solidFill>
                <a:srgbClr val="000000"/>
              </a:solidFill>
              <a:latin typeface="ＭＳ Ｐゴシック"/>
              <a:ea typeface="ＭＳ Ｐゴシック"/>
            </a:rPr>
            <a:t>〈</a:t>
          </a:r>
          <a:r>
            <a:rPr lang="ja-JP" altLang="en-US" sz="800" b="0" i="0" strike="noStrike">
              <a:solidFill>
                <a:srgbClr val="000000"/>
              </a:solidFill>
              <a:latin typeface="ＭＳ Ｐゴシック"/>
              <a:ea typeface="ＭＳ Ｐゴシック"/>
            </a:rPr>
            <a:t>記載上の注意</a:t>
          </a:r>
          <a:r>
            <a:rPr lang="en-US" altLang="ja-JP" sz="800" b="0" i="0" strike="noStrike">
              <a:solidFill>
                <a:srgbClr val="000000"/>
              </a:solidFill>
              <a:latin typeface="ＭＳ Ｐゴシック"/>
              <a:ea typeface="ＭＳ Ｐゴシック"/>
            </a:rPr>
            <a:t>〉</a:t>
          </a:r>
        </a:p>
        <a:p>
          <a:pPr algn="l" rtl="0">
            <a:defRPr sz="1000"/>
          </a:pPr>
          <a:r>
            <a:rPr lang="ja-JP" altLang="en-US" sz="800" b="0" i="0" strike="noStrike">
              <a:solidFill>
                <a:srgbClr val="000000"/>
              </a:solidFill>
              <a:latin typeface="ＭＳ Ｐゴシック"/>
              <a:ea typeface="ＭＳ Ｐゴシック"/>
            </a:rPr>
            <a:t>１　作業準備、打合せ</a:t>
          </a:r>
          <a:r>
            <a:rPr lang="ja-JP" altLang="ja-JP" sz="800" b="0" i="0">
              <a:effectLst/>
              <a:latin typeface="+mn-lt"/>
              <a:ea typeface="+mn-ea"/>
              <a:cs typeface="+mn-cs"/>
            </a:rPr>
            <a:t>（公社と統括管理者の打合せ以外）</a:t>
          </a:r>
          <a:r>
            <a:rPr lang="ja-JP" altLang="en-US" sz="800" b="0" i="0" strike="noStrike">
              <a:solidFill>
                <a:srgbClr val="000000"/>
              </a:solidFill>
              <a:latin typeface="ＭＳ Ｐゴシック"/>
              <a:ea typeface="ＭＳ Ｐゴシック"/>
            </a:rPr>
            <a:t>、実施場所までの往復等の間接業務に従事した時間及び就業時間外は助成対象となりませんので記入しないでください。</a:t>
          </a:r>
        </a:p>
        <a:p>
          <a:pPr algn="l" rtl="0">
            <a:defRPr sz="1000"/>
          </a:pPr>
          <a:r>
            <a:rPr lang="ja-JP" altLang="en-US" sz="800" b="0" i="0" strike="noStrike">
              <a:solidFill>
                <a:srgbClr val="000000"/>
              </a:solidFill>
              <a:latin typeface="ＭＳ Ｐゴシック"/>
              <a:ea typeface="ＭＳ Ｐゴシック"/>
            </a:rPr>
            <a:t>２　時間数は、食事・休憩・休息等を除き、</a:t>
          </a:r>
          <a:r>
            <a:rPr lang="en-US" altLang="ja-JP" sz="800" b="1" i="0" strike="noStrike">
              <a:solidFill>
                <a:srgbClr val="000000"/>
              </a:solidFill>
              <a:latin typeface="ＭＳ Ｐゴシック"/>
              <a:ea typeface="ＭＳ Ｐゴシック"/>
            </a:rPr>
            <a:t>30</a:t>
          </a:r>
          <a:r>
            <a:rPr lang="ja-JP" altLang="en-US" sz="800" b="1" i="0" strike="noStrike">
              <a:solidFill>
                <a:srgbClr val="000000"/>
              </a:solidFill>
              <a:latin typeface="ＭＳ Ｐゴシック"/>
              <a:ea typeface="ＭＳ Ｐゴシック"/>
            </a:rPr>
            <a:t>分単位</a:t>
          </a:r>
          <a:r>
            <a:rPr lang="ja-JP" altLang="en-US" sz="800" b="0" i="0" strike="noStrike">
              <a:solidFill>
                <a:srgbClr val="000000"/>
              </a:solidFill>
              <a:latin typeface="ＭＳ Ｐゴシック"/>
              <a:ea typeface="ＭＳ Ｐゴシック"/>
            </a:rPr>
            <a:t>で記入してください。</a:t>
          </a:r>
        </a:p>
        <a:p>
          <a:pPr algn="l" rtl="0">
            <a:lnSpc>
              <a:spcPts val="1200"/>
            </a:lnSpc>
            <a:defRPr sz="1000"/>
          </a:pPr>
          <a:r>
            <a:rPr lang="ja-JP" altLang="en-US" sz="800" b="0" i="0" strike="noStrike">
              <a:solidFill>
                <a:srgbClr val="000000"/>
              </a:solidFill>
              <a:latin typeface="ＭＳ Ｐゴシック"/>
              <a:ea typeface="ＭＳ Ｐゴシック"/>
            </a:rPr>
            <a:t>３　自社の事業所以外で作業を行った場合は、作業内容欄に内容のほか作業を行った場所（企業名等）を併せて記載してください。</a:t>
          </a:r>
          <a:endParaRPr lang="en-US" altLang="ja-JP" sz="800" b="0" i="0" strike="noStrike">
            <a:solidFill>
              <a:srgbClr val="000000"/>
            </a:solidFill>
            <a:latin typeface="ＭＳ Ｐゴシック"/>
            <a:ea typeface="ＭＳ Ｐゴシック"/>
          </a:endParaRPr>
        </a:p>
        <a:p>
          <a:pPr algn="l" rtl="0">
            <a:lnSpc>
              <a:spcPts val="1200"/>
            </a:lnSpc>
            <a:defRPr sz="1000"/>
          </a:pPr>
          <a:r>
            <a:rPr lang="ja-JP" altLang="en-US" sz="800" b="0" i="0" strike="noStrike">
              <a:solidFill>
                <a:srgbClr val="000000"/>
              </a:solidFill>
              <a:latin typeface="ＭＳ Ｐゴシック"/>
              <a:ea typeface="ＭＳ Ｐゴシック"/>
            </a:rPr>
            <a:t>４　１日の休憩が複数回ある場合は、その合計時間を休憩時間欄に記入してください。</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13</xdr:col>
      <xdr:colOff>0</xdr:colOff>
      <xdr:row>31</xdr:row>
      <xdr:rowOff>0</xdr:rowOff>
    </xdr:from>
    <xdr:to>
      <xdr:col>13</xdr:col>
      <xdr:colOff>0</xdr:colOff>
      <xdr:row>31</xdr:row>
      <xdr:rowOff>0</xdr:rowOff>
    </xdr:to>
    <xdr:sp macro="" textlink="">
      <xdr:nvSpPr>
        <xdr:cNvPr id="2" name="Line 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3" name="Line 3"/>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4" name="Line 4"/>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5" name="Line 5"/>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6" name="Line 8"/>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7" name="Line 9"/>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8" name="Line 10"/>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9" name="Line 1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0" name="Line 12"/>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1" name="Line 13"/>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2" name="Line 14"/>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3" name="Line 15"/>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4" name="Line 16"/>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5" name="Line 17"/>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6" name="Line 18"/>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7" name="Line 19"/>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8" name="Line 20"/>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9" name="Line 2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0" name="Line 22"/>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1" name="Line 23"/>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2" name="Line 24"/>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3" name="Line 25"/>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4" name="Line 26"/>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5" name="Line 27"/>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6" name="Line 28"/>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7" name="Line 29"/>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8" name="Line 30"/>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9" name="Line 3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2320910</xdr:colOff>
      <xdr:row>2</xdr:row>
      <xdr:rowOff>0</xdr:rowOff>
    </xdr:from>
    <xdr:to>
      <xdr:col>13</xdr:col>
      <xdr:colOff>363410</xdr:colOff>
      <xdr:row>4</xdr:row>
      <xdr:rowOff>138000</xdr:rowOff>
    </xdr:to>
    <xdr:sp macro="" textlink="">
      <xdr:nvSpPr>
        <xdr:cNvPr id="30" name="Text Box 35"/>
        <xdr:cNvSpPr txBox="1">
          <a:spLocks noChangeArrowheads="1"/>
        </xdr:cNvSpPr>
      </xdr:nvSpPr>
      <xdr:spPr bwMode="auto">
        <a:xfrm>
          <a:off x="6369035" y="762000"/>
          <a:ext cx="900000" cy="900000"/>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800" b="0" i="0" strike="noStrike">
              <a:solidFill>
                <a:srgbClr val="000000"/>
              </a:solidFill>
              <a:latin typeface="ＭＳ Ｐゴシック"/>
              <a:ea typeface="ＭＳ Ｐゴシック"/>
            </a:rPr>
            <a:t>（責任者印）</a:t>
          </a:r>
        </a:p>
      </xdr:txBody>
    </xdr:sp>
    <xdr:clientData/>
  </xdr:twoCellAnchor>
  <xdr:twoCellAnchor>
    <xdr:from>
      <xdr:col>12</xdr:col>
      <xdr:colOff>2320910</xdr:colOff>
      <xdr:row>2</xdr:row>
      <xdr:rowOff>0</xdr:rowOff>
    </xdr:from>
    <xdr:to>
      <xdr:col>13</xdr:col>
      <xdr:colOff>363410</xdr:colOff>
      <xdr:row>4</xdr:row>
      <xdr:rowOff>138000</xdr:rowOff>
    </xdr:to>
    <xdr:sp macro="" textlink="">
      <xdr:nvSpPr>
        <xdr:cNvPr id="32" name="Text Box 35"/>
        <xdr:cNvSpPr txBox="1">
          <a:spLocks noChangeArrowheads="1"/>
        </xdr:cNvSpPr>
      </xdr:nvSpPr>
      <xdr:spPr bwMode="auto">
        <a:xfrm>
          <a:off x="6369035" y="762000"/>
          <a:ext cx="900000" cy="900000"/>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800" b="0" i="0" strike="noStrike">
              <a:solidFill>
                <a:srgbClr val="000000"/>
              </a:solidFill>
              <a:latin typeface="ＭＳ Ｐゴシック"/>
              <a:ea typeface="ＭＳ Ｐゴシック"/>
            </a:rPr>
            <a:t>（責任者印）</a:t>
          </a:r>
        </a:p>
      </xdr:txBody>
    </xdr:sp>
    <xdr:clientData/>
  </xdr:twoCellAnchor>
  <xdr:twoCellAnchor>
    <xdr:from>
      <xdr:col>5</xdr:col>
      <xdr:colOff>269862</xdr:colOff>
      <xdr:row>2</xdr:row>
      <xdr:rowOff>0</xdr:rowOff>
    </xdr:from>
    <xdr:to>
      <xdr:col>12</xdr:col>
      <xdr:colOff>2302737</xdr:colOff>
      <xdr:row>5</xdr:row>
      <xdr:rowOff>9000</xdr:rowOff>
    </xdr:to>
    <xdr:sp macro="" textlink="">
      <xdr:nvSpPr>
        <xdr:cNvPr id="34" name="Text Box 60"/>
        <xdr:cNvSpPr txBox="1">
          <a:spLocks noChangeArrowheads="1"/>
        </xdr:cNvSpPr>
      </xdr:nvSpPr>
      <xdr:spPr bwMode="auto">
        <a:xfrm>
          <a:off x="2174862" y="762000"/>
          <a:ext cx="4176000" cy="1152000"/>
        </a:xfrm>
        <a:prstGeom prst="rect">
          <a:avLst/>
        </a:prstGeom>
        <a:noFill/>
        <a:ln w="9525">
          <a:noFill/>
          <a:miter lim="800000"/>
          <a:headEnd/>
          <a:tailEnd/>
        </a:ln>
      </xdr:spPr>
      <xdr:txBody>
        <a:bodyPr vertOverflow="clip" wrap="square" lIns="27432" tIns="18288" rIns="0" bIns="0" anchor="t" upright="1"/>
        <a:lstStyle/>
        <a:p>
          <a:pPr algn="l" rtl="0">
            <a:defRPr sz="1000"/>
          </a:pPr>
          <a:r>
            <a:rPr lang="en-US" altLang="ja-JP" sz="800" b="0" i="0" strike="noStrike">
              <a:solidFill>
                <a:srgbClr val="000000"/>
              </a:solidFill>
              <a:latin typeface="ＭＳ Ｐゴシック"/>
              <a:ea typeface="ＭＳ Ｐゴシック"/>
            </a:rPr>
            <a:t>〈</a:t>
          </a:r>
          <a:r>
            <a:rPr lang="ja-JP" altLang="en-US" sz="800" b="0" i="0" strike="noStrike">
              <a:solidFill>
                <a:srgbClr val="000000"/>
              </a:solidFill>
              <a:latin typeface="ＭＳ Ｐゴシック"/>
              <a:ea typeface="ＭＳ Ｐゴシック"/>
            </a:rPr>
            <a:t>記載上の注意</a:t>
          </a:r>
          <a:r>
            <a:rPr lang="en-US" altLang="ja-JP" sz="800" b="0" i="0" strike="noStrike">
              <a:solidFill>
                <a:srgbClr val="000000"/>
              </a:solidFill>
              <a:latin typeface="ＭＳ Ｐゴシック"/>
              <a:ea typeface="ＭＳ Ｐゴシック"/>
            </a:rPr>
            <a:t>〉</a:t>
          </a:r>
        </a:p>
        <a:p>
          <a:pPr algn="l" rtl="0">
            <a:defRPr sz="1000"/>
          </a:pPr>
          <a:r>
            <a:rPr lang="ja-JP" altLang="en-US" sz="800" b="0" i="0" strike="noStrike">
              <a:solidFill>
                <a:srgbClr val="000000"/>
              </a:solidFill>
              <a:latin typeface="ＭＳ Ｐゴシック"/>
              <a:ea typeface="ＭＳ Ｐゴシック"/>
            </a:rPr>
            <a:t>１　作業準備、打合せ</a:t>
          </a:r>
          <a:r>
            <a:rPr lang="ja-JP" altLang="ja-JP" sz="800" b="0" i="0">
              <a:effectLst/>
              <a:latin typeface="+mn-lt"/>
              <a:ea typeface="+mn-ea"/>
              <a:cs typeface="+mn-cs"/>
            </a:rPr>
            <a:t>（公社と統括管理者の打合せ以外）</a:t>
          </a:r>
          <a:r>
            <a:rPr lang="ja-JP" altLang="en-US" sz="800" b="0" i="0" strike="noStrike">
              <a:solidFill>
                <a:srgbClr val="000000"/>
              </a:solidFill>
              <a:latin typeface="ＭＳ Ｐゴシック"/>
              <a:ea typeface="ＭＳ Ｐゴシック"/>
            </a:rPr>
            <a:t>、実施場所までの往復等の間接業務に従事した時間及び就業時間外は助成対象となりませんので記入しないでください。</a:t>
          </a:r>
        </a:p>
        <a:p>
          <a:pPr algn="l" rtl="0">
            <a:defRPr sz="1000"/>
          </a:pPr>
          <a:r>
            <a:rPr lang="ja-JP" altLang="en-US" sz="800" b="0" i="0" strike="noStrike">
              <a:solidFill>
                <a:srgbClr val="000000"/>
              </a:solidFill>
              <a:latin typeface="ＭＳ Ｐゴシック"/>
              <a:ea typeface="ＭＳ Ｐゴシック"/>
            </a:rPr>
            <a:t>２　時間数は、食事・休憩・休息等を除き、</a:t>
          </a:r>
          <a:r>
            <a:rPr lang="en-US" altLang="ja-JP" sz="800" b="1" i="0" strike="noStrike">
              <a:solidFill>
                <a:srgbClr val="000000"/>
              </a:solidFill>
              <a:latin typeface="ＭＳ Ｐゴシック"/>
              <a:ea typeface="ＭＳ Ｐゴシック"/>
            </a:rPr>
            <a:t>30</a:t>
          </a:r>
          <a:r>
            <a:rPr lang="ja-JP" altLang="en-US" sz="800" b="1" i="0" strike="noStrike">
              <a:solidFill>
                <a:srgbClr val="000000"/>
              </a:solidFill>
              <a:latin typeface="ＭＳ Ｐゴシック"/>
              <a:ea typeface="ＭＳ Ｐゴシック"/>
            </a:rPr>
            <a:t>分単位</a:t>
          </a:r>
          <a:r>
            <a:rPr lang="ja-JP" altLang="en-US" sz="800" b="0" i="0" strike="noStrike">
              <a:solidFill>
                <a:srgbClr val="000000"/>
              </a:solidFill>
              <a:latin typeface="ＭＳ Ｐゴシック"/>
              <a:ea typeface="ＭＳ Ｐゴシック"/>
            </a:rPr>
            <a:t>で記入してください。</a:t>
          </a:r>
        </a:p>
        <a:p>
          <a:pPr algn="l" rtl="0">
            <a:lnSpc>
              <a:spcPts val="1200"/>
            </a:lnSpc>
            <a:defRPr sz="1000"/>
          </a:pPr>
          <a:r>
            <a:rPr lang="ja-JP" altLang="en-US" sz="800" b="0" i="0" strike="noStrike">
              <a:solidFill>
                <a:srgbClr val="000000"/>
              </a:solidFill>
              <a:latin typeface="ＭＳ Ｐゴシック"/>
              <a:ea typeface="ＭＳ Ｐゴシック"/>
            </a:rPr>
            <a:t>３　自社の事業所以外で作業を行った場合は、作業内容欄に内容のほか作業を行った場所（企業名等）を併せて記載してください。</a:t>
          </a:r>
          <a:endParaRPr lang="en-US" altLang="ja-JP" sz="800" b="0" i="0" strike="noStrike">
            <a:solidFill>
              <a:srgbClr val="000000"/>
            </a:solidFill>
            <a:latin typeface="ＭＳ Ｐゴシック"/>
            <a:ea typeface="ＭＳ Ｐゴシック"/>
          </a:endParaRPr>
        </a:p>
        <a:p>
          <a:pPr algn="l" rtl="0">
            <a:lnSpc>
              <a:spcPts val="1200"/>
            </a:lnSpc>
            <a:defRPr sz="1000"/>
          </a:pPr>
          <a:r>
            <a:rPr lang="ja-JP" altLang="en-US" sz="800" b="0" i="0" strike="noStrike">
              <a:solidFill>
                <a:srgbClr val="000000"/>
              </a:solidFill>
              <a:latin typeface="ＭＳ Ｐゴシック"/>
              <a:ea typeface="ＭＳ Ｐゴシック"/>
            </a:rPr>
            <a:t>４　１日の休憩が複数回ある場合は、その合計時間を休憩時間欄に記入してください。</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13</xdr:col>
      <xdr:colOff>0</xdr:colOff>
      <xdr:row>31</xdr:row>
      <xdr:rowOff>0</xdr:rowOff>
    </xdr:from>
    <xdr:to>
      <xdr:col>13</xdr:col>
      <xdr:colOff>0</xdr:colOff>
      <xdr:row>31</xdr:row>
      <xdr:rowOff>0</xdr:rowOff>
    </xdr:to>
    <xdr:sp macro="" textlink="">
      <xdr:nvSpPr>
        <xdr:cNvPr id="2" name="Line 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3" name="Line 3"/>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4" name="Line 4"/>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5" name="Line 5"/>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6" name="Line 8"/>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7" name="Line 9"/>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8" name="Line 10"/>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9" name="Line 1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0" name="Line 12"/>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1" name="Line 13"/>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2" name="Line 14"/>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3" name="Line 15"/>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4" name="Line 16"/>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5" name="Line 17"/>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6" name="Line 18"/>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7" name="Line 19"/>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8" name="Line 20"/>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9" name="Line 2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0" name="Line 22"/>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1" name="Line 23"/>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2" name="Line 24"/>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3" name="Line 25"/>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4" name="Line 26"/>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5" name="Line 27"/>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6" name="Line 28"/>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7" name="Line 29"/>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8" name="Line 30"/>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9" name="Line 3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2320910</xdr:colOff>
      <xdr:row>2</xdr:row>
      <xdr:rowOff>0</xdr:rowOff>
    </xdr:from>
    <xdr:to>
      <xdr:col>13</xdr:col>
      <xdr:colOff>363410</xdr:colOff>
      <xdr:row>4</xdr:row>
      <xdr:rowOff>138000</xdr:rowOff>
    </xdr:to>
    <xdr:sp macro="" textlink="">
      <xdr:nvSpPr>
        <xdr:cNvPr id="30" name="Text Box 35"/>
        <xdr:cNvSpPr txBox="1">
          <a:spLocks noChangeArrowheads="1"/>
        </xdr:cNvSpPr>
      </xdr:nvSpPr>
      <xdr:spPr bwMode="auto">
        <a:xfrm>
          <a:off x="6369035" y="762000"/>
          <a:ext cx="900000" cy="900000"/>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800" b="0" i="0" strike="noStrike">
              <a:solidFill>
                <a:srgbClr val="000000"/>
              </a:solidFill>
              <a:latin typeface="ＭＳ Ｐゴシック"/>
              <a:ea typeface="ＭＳ Ｐゴシック"/>
            </a:rPr>
            <a:t>（責任者印）</a:t>
          </a:r>
        </a:p>
      </xdr:txBody>
    </xdr:sp>
    <xdr:clientData/>
  </xdr:twoCellAnchor>
  <xdr:twoCellAnchor>
    <xdr:from>
      <xdr:col>12</xdr:col>
      <xdr:colOff>2320910</xdr:colOff>
      <xdr:row>2</xdr:row>
      <xdr:rowOff>0</xdr:rowOff>
    </xdr:from>
    <xdr:to>
      <xdr:col>13</xdr:col>
      <xdr:colOff>363410</xdr:colOff>
      <xdr:row>4</xdr:row>
      <xdr:rowOff>138000</xdr:rowOff>
    </xdr:to>
    <xdr:sp macro="" textlink="">
      <xdr:nvSpPr>
        <xdr:cNvPr id="32" name="Text Box 35"/>
        <xdr:cNvSpPr txBox="1">
          <a:spLocks noChangeArrowheads="1"/>
        </xdr:cNvSpPr>
      </xdr:nvSpPr>
      <xdr:spPr bwMode="auto">
        <a:xfrm>
          <a:off x="6369035" y="762000"/>
          <a:ext cx="900000" cy="900000"/>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800" b="0" i="0" strike="noStrike">
              <a:solidFill>
                <a:srgbClr val="000000"/>
              </a:solidFill>
              <a:latin typeface="ＭＳ Ｐゴシック"/>
              <a:ea typeface="ＭＳ Ｐゴシック"/>
            </a:rPr>
            <a:t>（責任者印）</a:t>
          </a:r>
        </a:p>
      </xdr:txBody>
    </xdr:sp>
    <xdr:clientData/>
  </xdr:twoCellAnchor>
  <xdr:twoCellAnchor>
    <xdr:from>
      <xdr:col>5</xdr:col>
      <xdr:colOff>269862</xdr:colOff>
      <xdr:row>2</xdr:row>
      <xdr:rowOff>0</xdr:rowOff>
    </xdr:from>
    <xdr:to>
      <xdr:col>12</xdr:col>
      <xdr:colOff>2302737</xdr:colOff>
      <xdr:row>5</xdr:row>
      <xdr:rowOff>9000</xdr:rowOff>
    </xdr:to>
    <xdr:sp macro="" textlink="">
      <xdr:nvSpPr>
        <xdr:cNvPr id="34" name="Text Box 60"/>
        <xdr:cNvSpPr txBox="1">
          <a:spLocks noChangeArrowheads="1"/>
        </xdr:cNvSpPr>
      </xdr:nvSpPr>
      <xdr:spPr bwMode="auto">
        <a:xfrm>
          <a:off x="2174862" y="762000"/>
          <a:ext cx="4176000" cy="1152000"/>
        </a:xfrm>
        <a:prstGeom prst="rect">
          <a:avLst/>
        </a:prstGeom>
        <a:noFill/>
        <a:ln w="9525">
          <a:noFill/>
          <a:miter lim="800000"/>
          <a:headEnd/>
          <a:tailEnd/>
        </a:ln>
      </xdr:spPr>
      <xdr:txBody>
        <a:bodyPr vertOverflow="clip" wrap="square" lIns="27432" tIns="18288" rIns="0" bIns="0" anchor="t" upright="1"/>
        <a:lstStyle/>
        <a:p>
          <a:pPr algn="l" rtl="0">
            <a:defRPr sz="1000"/>
          </a:pPr>
          <a:r>
            <a:rPr lang="en-US" altLang="ja-JP" sz="800" b="0" i="0" strike="noStrike">
              <a:solidFill>
                <a:srgbClr val="000000"/>
              </a:solidFill>
              <a:latin typeface="ＭＳ Ｐゴシック"/>
              <a:ea typeface="ＭＳ Ｐゴシック"/>
            </a:rPr>
            <a:t>〈</a:t>
          </a:r>
          <a:r>
            <a:rPr lang="ja-JP" altLang="en-US" sz="800" b="0" i="0" strike="noStrike">
              <a:solidFill>
                <a:srgbClr val="000000"/>
              </a:solidFill>
              <a:latin typeface="ＭＳ Ｐゴシック"/>
              <a:ea typeface="ＭＳ Ｐゴシック"/>
            </a:rPr>
            <a:t>記載上の注意</a:t>
          </a:r>
          <a:r>
            <a:rPr lang="en-US" altLang="ja-JP" sz="800" b="0" i="0" strike="noStrike">
              <a:solidFill>
                <a:srgbClr val="000000"/>
              </a:solidFill>
              <a:latin typeface="ＭＳ Ｐゴシック"/>
              <a:ea typeface="ＭＳ Ｐゴシック"/>
            </a:rPr>
            <a:t>〉</a:t>
          </a:r>
        </a:p>
        <a:p>
          <a:pPr algn="l" rtl="0">
            <a:defRPr sz="1000"/>
          </a:pPr>
          <a:r>
            <a:rPr lang="ja-JP" altLang="en-US" sz="800" b="0" i="0" strike="noStrike">
              <a:solidFill>
                <a:srgbClr val="000000"/>
              </a:solidFill>
              <a:latin typeface="ＭＳ Ｐゴシック"/>
              <a:ea typeface="ＭＳ Ｐゴシック"/>
            </a:rPr>
            <a:t>１　作業準備、打合せ</a:t>
          </a:r>
          <a:r>
            <a:rPr lang="ja-JP" altLang="ja-JP" sz="800" b="0" i="0">
              <a:effectLst/>
              <a:latin typeface="+mn-lt"/>
              <a:ea typeface="+mn-ea"/>
              <a:cs typeface="+mn-cs"/>
            </a:rPr>
            <a:t>（公社と統括管理者の打合せ以外）</a:t>
          </a:r>
          <a:r>
            <a:rPr lang="ja-JP" altLang="en-US" sz="800" b="0" i="0" strike="noStrike">
              <a:solidFill>
                <a:srgbClr val="000000"/>
              </a:solidFill>
              <a:latin typeface="ＭＳ Ｐゴシック"/>
              <a:ea typeface="ＭＳ Ｐゴシック"/>
            </a:rPr>
            <a:t>、実施場所までの往復等の間接業務に従事した時間及び就業時間外は助成対象となりませんので記入しないでください。</a:t>
          </a:r>
        </a:p>
        <a:p>
          <a:pPr algn="l" rtl="0">
            <a:defRPr sz="1000"/>
          </a:pPr>
          <a:r>
            <a:rPr lang="ja-JP" altLang="en-US" sz="800" b="0" i="0" strike="noStrike">
              <a:solidFill>
                <a:srgbClr val="000000"/>
              </a:solidFill>
              <a:latin typeface="ＭＳ Ｐゴシック"/>
              <a:ea typeface="ＭＳ Ｐゴシック"/>
            </a:rPr>
            <a:t>２　時間数は、食事・休憩・休息等を除き、</a:t>
          </a:r>
          <a:r>
            <a:rPr lang="en-US" altLang="ja-JP" sz="800" b="1" i="0" strike="noStrike">
              <a:solidFill>
                <a:srgbClr val="000000"/>
              </a:solidFill>
              <a:latin typeface="ＭＳ Ｐゴシック"/>
              <a:ea typeface="ＭＳ Ｐゴシック"/>
            </a:rPr>
            <a:t>30</a:t>
          </a:r>
          <a:r>
            <a:rPr lang="ja-JP" altLang="en-US" sz="800" b="1" i="0" strike="noStrike">
              <a:solidFill>
                <a:srgbClr val="000000"/>
              </a:solidFill>
              <a:latin typeface="ＭＳ Ｐゴシック"/>
              <a:ea typeface="ＭＳ Ｐゴシック"/>
            </a:rPr>
            <a:t>分単位</a:t>
          </a:r>
          <a:r>
            <a:rPr lang="ja-JP" altLang="en-US" sz="800" b="0" i="0" strike="noStrike">
              <a:solidFill>
                <a:srgbClr val="000000"/>
              </a:solidFill>
              <a:latin typeface="ＭＳ Ｐゴシック"/>
              <a:ea typeface="ＭＳ Ｐゴシック"/>
            </a:rPr>
            <a:t>で記入してください。</a:t>
          </a:r>
        </a:p>
        <a:p>
          <a:pPr algn="l" rtl="0">
            <a:lnSpc>
              <a:spcPts val="1200"/>
            </a:lnSpc>
            <a:defRPr sz="1000"/>
          </a:pPr>
          <a:r>
            <a:rPr lang="ja-JP" altLang="en-US" sz="800" b="0" i="0" strike="noStrike">
              <a:solidFill>
                <a:srgbClr val="000000"/>
              </a:solidFill>
              <a:latin typeface="ＭＳ Ｐゴシック"/>
              <a:ea typeface="ＭＳ Ｐゴシック"/>
            </a:rPr>
            <a:t>３　自社の事業所以外で作業を行った場合は、作業内容欄に内容のほか作業を行った場所（企業名等）を併せて記載してください。</a:t>
          </a:r>
          <a:endParaRPr lang="en-US" altLang="ja-JP" sz="800" b="0" i="0" strike="noStrike">
            <a:solidFill>
              <a:srgbClr val="000000"/>
            </a:solidFill>
            <a:latin typeface="ＭＳ Ｐゴシック"/>
            <a:ea typeface="ＭＳ Ｐゴシック"/>
          </a:endParaRPr>
        </a:p>
        <a:p>
          <a:pPr algn="l" rtl="0">
            <a:lnSpc>
              <a:spcPts val="1200"/>
            </a:lnSpc>
            <a:defRPr sz="1000"/>
          </a:pPr>
          <a:r>
            <a:rPr lang="ja-JP" altLang="en-US" sz="800" b="0" i="0" strike="noStrike">
              <a:solidFill>
                <a:srgbClr val="000000"/>
              </a:solidFill>
              <a:latin typeface="ＭＳ Ｐゴシック"/>
              <a:ea typeface="ＭＳ Ｐゴシック"/>
            </a:rPr>
            <a:t>４　１日の休憩が複数回ある場合は、その合計時間を休憩時間欄に記入してください。</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13</xdr:col>
      <xdr:colOff>0</xdr:colOff>
      <xdr:row>31</xdr:row>
      <xdr:rowOff>0</xdr:rowOff>
    </xdr:from>
    <xdr:to>
      <xdr:col>13</xdr:col>
      <xdr:colOff>0</xdr:colOff>
      <xdr:row>31</xdr:row>
      <xdr:rowOff>0</xdr:rowOff>
    </xdr:to>
    <xdr:sp macro="" textlink="">
      <xdr:nvSpPr>
        <xdr:cNvPr id="2" name="Line 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3" name="Line 3"/>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4" name="Line 4"/>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5" name="Line 5"/>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6" name="Line 8"/>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7" name="Line 9"/>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8" name="Line 10"/>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9" name="Line 1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0" name="Line 12"/>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1" name="Line 13"/>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2" name="Line 14"/>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3" name="Line 15"/>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4" name="Line 16"/>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5" name="Line 17"/>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6" name="Line 18"/>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7" name="Line 19"/>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8" name="Line 20"/>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9" name="Line 2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0" name="Line 22"/>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1" name="Line 23"/>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2" name="Line 24"/>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3" name="Line 25"/>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4" name="Line 26"/>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5" name="Line 27"/>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6" name="Line 28"/>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7" name="Line 29"/>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8" name="Line 30"/>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9" name="Line 3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2320910</xdr:colOff>
      <xdr:row>2</xdr:row>
      <xdr:rowOff>0</xdr:rowOff>
    </xdr:from>
    <xdr:to>
      <xdr:col>13</xdr:col>
      <xdr:colOff>363410</xdr:colOff>
      <xdr:row>4</xdr:row>
      <xdr:rowOff>138000</xdr:rowOff>
    </xdr:to>
    <xdr:sp macro="" textlink="">
      <xdr:nvSpPr>
        <xdr:cNvPr id="30" name="Text Box 35"/>
        <xdr:cNvSpPr txBox="1">
          <a:spLocks noChangeArrowheads="1"/>
        </xdr:cNvSpPr>
      </xdr:nvSpPr>
      <xdr:spPr bwMode="auto">
        <a:xfrm>
          <a:off x="6369035" y="762000"/>
          <a:ext cx="900000" cy="900000"/>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800" b="0" i="0" strike="noStrike">
              <a:solidFill>
                <a:srgbClr val="000000"/>
              </a:solidFill>
              <a:latin typeface="ＭＳ Ｐゴシック"/>
              <a:ea typeface="ＭＳ Ｐゴシック"/>
            </a:rPr>
            <a:t>（責任者印）</a:t>
          </a:r>
        </a:p>
      </xdr:txBody>
    </xdr:sp>
    <xdr:clientData/>
  </xdr:twoCellAnchor>
  <xdr:twoCellAnchor>
    <xdr:from>
      <xdr:col>12</xdr:col>
      <xdr:colOff>2320910</xdr:colOff>
      <xdr:row>2</xdr:row>
      <xdr:rowOff>0</xdr:rowOff>
    </xdr:from>
    <xdr:to>
      <xdr:col>13</xdr:col>
      <xdr:colOff>363410</xdr:colOff>
      <xdr:row>4</xdr:row>
      <xdr:rowOff>138000</xdr:rowOff>
    </xdr:to>
    <xdr:sp macro="" textlink="">
      <xdr:nvSpPr>
        <xdr:cNvPr id="32" name="Text Box 35"/>
        <xdr:cNvSpPr txBox="1">
          <a:spLocks noChangeArrowheads="1"/>
        </xdr:cNvSpPr>
      </xdr:nvSpPr>
      <xdr:spPr bwMode="auto">
        <a:xfrm>
          <a:off x="6369035" y="762000"/>
          <a:ext cx="900000" cy="900000"/>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800" b="0" i="0" strike="noStrike">
              <a:solidFill>
                <a:srgbClr val="000000"/>
              </a:solidFill>
              <a:latin typeface="ＭＳ Ｐゴシック"/>
              <a:ea typeface="ＭＳ Ｐゴシック"/>
            </a:rPr>
            <a:t>（責任者印）</a:t>
          </a:r>
        </a:p>
      </xdr:txBody>
    </xdr:sp>
    <xdr:clientData/>
  </xdr:twoCellAnchor>
  <xdr:twoCellAnchor>
    <xdr:from>
      <xdr:col>5</xdr:col>
      <xdr:colOff>269862</xdr:colOff>
      <xdr:row>2</xdr:row>
      <xdr:rowOff>0</xdr:rowOff>
    </xdr:from>
    <xdr:to>
      <xdr:col>12</xdr:col>
      <xdr:colOff>2302737</xdr:colOff>
      <xdr:row>5</xdr:row>
      <xdr:rowOff>9000</xdr:rowOff>
    </xdr:to>
    <xdr:sp macro="" textlink="">
      <xdr:nvSpPr>
        <xdr:cNvPr id="34" name="Text Box 60"/>
        <xdr:cNvSpPr txBox="1">
          <a:spLocks noChangeArrowheads="1"/>
        </xdr:cNvSpPr>
      </xdr:nvSpPr>
      <xdr:spPr bwMode="auto">
        <a:xfrm>
          <a:off x="2174862" y="762000"/>
          <a:ext cx="4176000" cy="1152000"/>
        </a:xfrm>
        <a:prstGeom prst="rect">
          <a:avLst/>
        </a:prstGeom>
        <a:noFill/>
        <a:ln w="9525">
          <a:noFill/>
          <a:miter lim="800000"/>
          <a:headEnd/>
          <a:tailEnd/>
        </a:ln>
      </xdr:spPr>
      <xdr:txBody>
        <a:bodyPr vertOverflow="clip" wrap="square" lIns="27432" tIns="18288" rIns="0" bIns="0" anchor="t" upright="1"/>
        <a:lstStyle/>
        <a:p>
          <a:pPr algn="l" rtl="0">
            <a:defRPr sz="1000"/>
          </a:pPr>
          <a:r>
            <a:rPr lang="en-US" altLang="ja-JP" sz="800" b="0" i="0" strike="noStrike">
              <a:solidFill>
                <a:srgbClr val="000000"/>
              </a:solidFill>
              <a:latin typeface="ＭＳ Ｐゴシック"/>
              <a:ea typeface="ＭＳ Ｐゴシック"/>
            </a:rPr>
            <a:t>〈</a:t>
          </a:r>
          <a:r>
            <a:rPr lang="ja-JP" altLang="en-US" sz="800" b="0" i="0" strike="noStrike">
              <a:solidFill>
                <a:srgbClr val="000000"/>
              </a:solidFill>
              <a:latin typeface="ＭＳ Ｐゴシック"/>
              <a:ea typeface="ＭＳ Ｐゴシック"/>
            </a:rPr>
            <a:t>記載上の注意</a:t>
          </a:r>
          <a:r>
            <a:rPr lang="en-US" altLang="ja-JP" sz="800" b="0" i="0" strike="noStrike">
              <a:solidFill>
                <a:srgbClr val="000000"/>
              </a:solidFill>
              <a:latin typeface="ＭＳ Ｐゴシック"/>
              <a:ea typeface="ＭＳ Ｐゴシック"/>
            </a:rPr>
            <a:t>〉</a:t>
          </a:r>
        </a:p>
        <a:p>
          <a:pPr algn="l" rtl="0">
            <a:defRPr sz="1000"/>
          </a:pPr>
          <a:r>
            <a:rPr lang="ja-JP" altLang="en-US" sz="800" b="0" i="0" strike="noStrike">
              <a:solidFill>
                <a:srgbClr val="000000"/>
              </a:solidFill>
              <a:latin typeface="ＭＳ Ｐゴシック"/>
              <a:ea typeface="ＭＳ Ｐゴシック"/>
            </a:rPr>
            <a:t>１　作業準備、打合せ</a:t>
          </a:r>
          <a:r>
            <a:rPr lang="ja-JP" altLang="ja-JP" sz="800" b="0" i="0">
              <a:effectLst/>
              <a:latin typeface="+mn-lt"/>
              <a:ea typeface="+mn-ea"/>
              <a:cs typeface="+mn-cs"/>
            </a:rPr>
            <a:t>（公社と統括管理者の打合せ以外）</a:t>
          </a:r>
          <a:r>
            <a:rPr lang="ja-JP" altLang="en-US" sz="800" b="0" i="0" strike="noStrike">
              <a:solidFill>
                <a:srgbClr val="000000"/>
              </a:solidFill>
              <a:latin typeface="ＭＳ Ｐゴシック"/>
              <a:ea typeface="ＭＳ Ｐゴシック"/>
            </a:rPr>
            <a:t>、実施場所までの往復等の間接業務に従事した時間及び就業時間外は助成対象となりませんので記入しないでください。</a:t>
          </a:r>
        </a:p>
        <a:p>
          <a:pPr algn="l" rtl="0">
            <a:defRPr sz="1000"/>
          </a:pPr>
          <a:r>
            <a:rPr lang="ja-JP" altLang="en-US" sz="800" b="0" i="0" strike="noStrike">
              <a:solidFill>
                <a:srgbClr val="000000"/>
              </a:solidFill>
              <a:latin typeface="ＭＳ Ｐゴシック"/>
              <a:ea typeface="ＭＳ Ｐゴシック"/>
            </a:rPr>
            <a:t>２　時間数は、食事・休憩・休息等を除き、</a:t>
          </a:r>
          <a:r>
            <a:rPr lang="en-US" altLang="ja-JP" sz="800" b="1" i="0" strike="noStrike">
              <a:solidFill>
                <a:srgbClr val="000000"/>
              </a:solidFill>
              <a:latin typeface="ＭＳ Ｐゴシック"/>
              <a:ea typeface="ＭＳ Ｐゴシック"/>
            </a:rPr>
            <a:t>30</a:t>
          </a:r>
          <a:r>
            <a:rPr lang="ja-JP" altLang="en-US" sz="800" b="1" i="0" strike="noStrike">
              <a:solidFill>
                <a:srgbClr val="000000"/>
              </a:solidFill>
              <a:latin typeface="ＭＳ Ｐゴシック"/>
              <a:ea typeface="ＭＳ Ｐゴシック"/>
            </a:rPr>
            <a:t>分単位</a:t>
          </a:r>
          <a:r>
            <a:rPr lang="ja-JP" altLang="en-US" sz="800" b="0" i="0" strike="noStrike">
              <a:solidFill>
                <a:srgbClr val="000000"/>
              </a:solidFill>
              <a:latin typeface="ＭＳ Ｐゴシック"/>
              <a:ea typeface="ＭＳ Ｐゴシック"/>
            </a:rPr>
            <a:t>で記入してください。</a:t>
          </a:r>
        </a:p>
        <a:p>
          <a:pPr algn="l" rtl="0">
            <a:lnSpc>
              <a:spcPts val="1200"/>
            </a:lnSpc>
            <a:defRPr sz="1000"/>
          </a:pPr>
          <a:r>
            <a:rPr lang="ja-JP" altLang="en-US" sz="800" b="0" i="0" strike="noStrike">
              <a:solidFill>
                <a:srgbClr val="000000"/>
              </a:solidFill>
              <a:latin typeface="ＭＳ Ｐゴシック"/>
              <a:ea typeface="ＭＳ Ｐゴシック"/>
            </a:rPr>
            <a:t>３　自社の事業所以外で作業を行った場合は、作業内容欄に内容のほか作業を行った場所（企業名等）を併せて記載してください。</a:t>
          </a:r>
          <a:endParaRPr lang="en-US" altLang="ja-JP" sz="800" b="0" i="0" strike="noStrike">
            <a:solidFill>
              <a:srgbClr val="000000"/>
            </a:solidFill>
            <a:latin typeface="ＭＳ Ｐゴシック"/>
            <a:ea typeface="ＭＳ Ｐゴシック"/>
          </a:endParaRPr>
        </a:p>
        <a:p>
          <a:pPr algn="l" rtl="0">
            <a:lnSpc>
              <a:spcPts val="1200"/>
            </a:lnSpc>
            <a:defRPr sz="1000"/>
          </a:pPr>
          <a:r>
            <a:rPr lang="ja-JP" altLang="en-US" sz="800" b="0" i="0" strike="noStrike">
              <a:solidFill>
                <a:srgbClr val="000000"/>
              </a:solidFill>
              <a:latin typeface="ＭＳ Ｐゴシック"/>
              <a:ea typeface="ＭＳ Ｐゴシック"/>
            </a:rPr>
            <a:t>４　１日の休憩が複数回ある場合は、その合計時間を休憩時間欄に記入してください。</a:t>
          </a: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13</xdr:col>
      <xdr:colOff>0</xdr:colOff>
      <xdr:row>31</xdr:row>
      <xdr:rowOff>0</xdr:rowOff>
    </xdr:from>
    <xdr:to>
      <xdr:col>13</xdr:col>
      <xdr:colOff>0</xdr:colOff>
      <xdr:row>31</xdr:row>
      <xdr:rowOff>0</xdr:rowOff>
    </xdr:to>
    <xdr:sp macro="" textlink="">
      <xdr:nvSpPr>
        <xdr:cNvPr id="2" name="Line 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3" name="Line 3"/>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4" name="Line 4"/>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5" name="Line 5"/>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6" name="Line 8"/>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7" name="Line 9"/>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8" name="Line 10"/>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9" name="Line 1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0" name="Line 12"/>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1" name="Line 13"/>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2" name="Line 14"/>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3" name="Line 15"/>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4" name="Line 16"/>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5" name="Line 17"/>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6" name="Line 18"/>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7" name="Line 19"/>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8" name="Line 20"/>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9" name="Line 2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0" name="Line 22"/>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1" name="Line 23"/>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2" name="Line 24"/>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3" name="Line 25"/>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4" name="Line 26"/>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5" name="Line 27"/>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6" name="Line 28"/>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7" name="Line 29"/>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8" name="Line 30"/>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9" name="Line 3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2320910</xdr:colOff>
      <xdr:row>2</xdr:row>
      <xdr:rowOff>0</xdr:rowOff>
    </xdr:from>
    <xdr:to>
      <xdr:col>13</xdr:col>
      <xdr:colOff>363410</xdr:colOff>
      <xdr:row>4</xdr:row>
      <xdr:rowOff>138000</xdr:rowOff>
    </xdr:to>
    <xdr:sp macro="" textlink="">
      <xdr:nvSpPr>
        <xdr:cNvPr id="30" name="Text Box 35"/>
        <xdr:cNvSpPr txBox="1">
          <a:spLocks noChangeArrowheads="1"/>
        </xdr:cNvSpPr>
      </xdr:nvSpPr>
      <xdr:spPr bwMode="auto">
        <a:xfrm>
          <a:off x="6369035" y="762000"/>
          <a:ext cx="900000" cy="900000"/>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800" b="0" i="0" strike="noStrike">
              <a:solidFill>
                <a:srgbClr val="000000"/>
              </a:solidFill>
              <a:latin typeface="ＭＳ Ｐゴシック"/>
              <a:ea typeface="ＭＳ Ｐゴシック"/>
            </a:rPr>
            <a:t>（責任者印）</a:t>
          </a:r>
        </a:p>
      </xdr:txBody>
    </xdr:sp>
    <xdr:clientData/>
  </xdr:twoCellAnchor>
  <xdr:twoCellAnchor>
    <xdr:from>
      <xdr:col>12</xdr:col>
      <xdr:colOff>2320910</xdr:colOff>
      <xdr:row>2</xdr:row>
      <xdr:rowOff>0</xdr:rowOff>
    </xdr:from>
    <xdr:to>
      <xdr:col>13</xdr:col>
      <xdr:colOff>363410</xdr:colOff>
      <xdr:row>4</xdr:row>
      <xdr:rowOff>138000</xdr:rowOff>
    </xdr:to>
    <xdr:sp macro="" textlink="">
      <xdr:nvSpPr>
        <xdr:cNvPr id="32" name="Text Box 35"/>
        <xdr:cNvSpPr txBox="1">
          <a:spLocks noChangeArrowheads="1"/>
        </xdr:cNvSpPr>
      </xdr:nvSpPr>
      <xdr:spPr bwMode="auto">
        <a:xfrm>
          <a:off x="6369035" y="762000"/>
          <a:ext cx="900000" cy="900000"/>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800" b="0" i="0" strike="noStrike">
              <a:solidFill>
                <a:srgbClr val="000000"/>
              </a:solidFill>
              <a:latin typeface="ＭＳ Ｐゴシック"/>
              <a:ea typeface="ＭＳ Ｐゴシック"/>
            </a:rPr>
            <a:t>（責任者印）</a:t>
          </a:r>
        </a:p>
      </xdr:txBody>
    </xdr:sp>
    <xdr:clientData/>
  </xdr:twoCellAnchor>
  <xdr:twoCellAnchor>
    <xdr:from>
      <xdr:col>5</xdr:col>
      <xdr:colOff>269862</xdr:colOff>
      <xdr:row>2</xdr:row>
      <xdr:rowOff>0</xdr:rowOff>
    </xdr:from>
    <xdr:to>
      <xdr:col>12</xdr:col>
      <xdr:colOff>2302737</xdr:colOff>
      <xdr:row>5</xdr:row>
      <xdr:rowOff>9000</xdr:rowOff>
    </xdr:to>
    <xdr:sp macro="" textlink="">
      <xdr:nvSpPr>
        <xdr:cNvPr id="34" name="Text Box 60"/>
        <xdr:cNvSpPr txBox="1">
          <a:spLocks noChangeArrowheads="1"/>
        </xdr:cNvSpPr>
      </xdr:nvSpPr>
      <xdr:spPr bwMode="auto">
        <a:xfrm>
          <a:off x="2174862" y="762000"/>
          <a:ext cx="4176000" cy="1152000"/>
        </a:xfrm>
        <a:prstGeom prst="rect">
          <a:avLst/>
        </a:prstGeom>
        <a:noFill/>
        <a:ln w="9525">
          <a:noFill/>
          <a:miter lim="800000"/>
          <a:headEnd/>
          <a:tailEnd/>
        </a:ln>
      </xdr:spPr>
      <xdr:txBody>
        <a:bodyPr vertOverflow="clip" wrap="square" lIns="27432" tIns="18288" rIns="0" bIns="0" anchor="t" upright="1"/>
        <a:lstStyle/>
        <a:p>
          <a:pPr algn="l" rtl="0">
            <a:defRPr sz="1000"/>
          </a:pPr>
          <a:r>
            <a:rPr lang="en-US" altLang="ja-JP" sz="800" b="0" i="0" strike="noStrike">
              <a:solidFill>
                <a:srgbClr val="000000"/>
              </a:solidFill>
              <a:latin typeface="ＭＳ Ｐゴシック"/>
              <a:ea typeface="ＭＳ Ｐゴシック"/>
            </a:rPr>
            <a:t>〈</a:t>
          </a:r>
          <a:r>
            <a:rPr lang="ja-JP" altLang="en-US" sz="800" b="0" i="0" strike="noStrike">
              <a:solidFill>
                <a:srgbClr val="000000"/>
              </a:solidFill>
              <a:latin typeface="ＭＳ Ｐゴシック"/>
              <a:ea typeface="ＭＳ Ｐゴシック"/>
            </a:rPr>
            <a:t>記載上の注意</a:t>
          </a:r>
          <a:r>
            <a:rPr lang="en-US" altLang="ja-JP" sz="800" b="0" i="0" strike="noStrike">
              <a:solidFill>
                <a:srgbClr val="000000"/>
              </a:solidFill>
              <a:latin typeface="ＭＳ Ｐゴシック"/>
              <a:ea typeface="ＭＳ Ｐゴシック"/>
            </a:rPr>
            <a:t>〉</a:t>
          </a:r>
        </a:p>
        <a:p>
          <a:pPr algn="l" rtl="0">
            <a:defRPr sz="1000"/>
          </a:pPr>
          <a:r>
            <a:rPr lang="ja-JP" altLang="en-US" sz="800" b="0" i="0" strike="noStrike">
              <a:solidFill>
                <a:srgbClr val="000000"/>
              </a:solidFill>
              <a:latin typeface="ＭＳ Ｐゴシック"/>
              <a:ea typeface="ＭＳ Ｐゴシック"/>
            </a:rPr>
            <a:t>１　作業準備、打合せ</a:t>
          </a:r>
          <a:r>
            <a:rPr lang="ja-JP" altLang="ja-JP" sz="800" b="0" i="0">
              <a:effectLst/>
              <a:latin typeface="+mn-lt"/>
              <a:ea typeface="+mn-ea"/>
              <a:cs typeface="+mn-cs"/>
            </a:rPr>
            <a:t>（公社と統括管理者の打合せ以外）</a:t>
          </a:r>
          <a:r>
            <a:rPr lang="ja-JP" altLang="en-US" sz="800" b="0" i="0" strike="noStrike">
              <a:solidFill>
                <a:srgbClr val="000000"/>
              </a:solidFill>
              <a:latin typeface="ＭＳ Ｐゴシック"/>
              <a:ea typeface="ＭＳ Ｐゴシック"/>
            </a:rPr>
            <a:t>、実施場所までの往復等の間接業務に従事した時間及び就業時間外は助成対象となりませんので記入しないでください。</a:t>
          </a:r>
        </a:p>
        <a:p>
          <a:pPr algn="l" rtl="0">
            <a:defRPr sz="1000"/>
          </a:pPr>
          <a:r>
            <a:rPr lang="ja-JP" altLang="en-US" sz="800" b="0" i="0" strike="noStrike">
              <a:solidFill>
                <a:srgbClr val="000000"/>
              </a:solidFill>
              <a:latin typeface="ＭＳ Ｐゴシック"/>
              <a:ea typeface="ＭＳ Ｐゴシック"/>
            </a:rPr>
            <a:t>２　時間数は、食事・休憩・休息等を除き、</a:t>
          </a:r>
          <a:r>
            <a:rPr lang="en-US" altLang="ja-JP" sz="800" b="1" i="0" strike="noStrike">
              <a:solidFill>
                <a:srgbClr val="000000"/>
              </a:solidFill>
              <a:latin typeface="ＭＳ Ｐゴシック"/>
              <a:ea typeface="ＭＳ Ｐゴシック"/>
            </a:rPr>
            <a:t>30</a:t>
          </a:r>
          <a:r>
            <a:rPr lang="ja-JP" altLang="en-US" sz="800" b="1" i="0" strike="noStrike">
              <a:solidFill>
                <a:srgbClr val="000000"/>
              </a:solidFill>
              <a:latin typeface="ＭＳ Ｐゴシック"/>
              <a:ea typeface="ＭＳ Ｐゴシック"/>
            </a:rPr>
            <a:t>分単位</a:t>
          </a:r>
          <a:r>
            <a:rPr lang="ja-JP" altLang="en-US" sz="800" b="0" i="0" strike="noStrike">
              <a:solidFill>
                <a:srgbClr val="000000"/>
              </a:solidFill>
              <a:latin typeface="ＭＳ Ｐゴシック"/>
              <a:ea typeface="ＭＳ Ｐゴシック"/>
            </a:rPr>
            <a:t>で記入してください。</a:t>
          </a:r>
        </a:p>
        <a:p>
          <a:pPr algn="l" rtl="0">
            <a:lnSpc>
              <a:spcPts val="1200"/>
            </a:lnSpc>
            <a:defRPr sz="1000"/>
          </a:pPr>
          <a:r>
            <a:rPr lang="ja-JP" altLang="en-US" sz="800" b="0" i="0" strike="noStrike">
              <a:solidFill>
                <a:srgbClr val="000000"/>
              </a:solidFill>
              <a:latin typeface="ＭＳ Ｐゴシック"/>
              <a:ea typeface="ＭＳ Ｐゴシック"/>
            </a:rPr>
            <a:t>３　自社の事業所以外で作業を行った場合は、作業内容欄に内容のほか作業を行った場所（企業名等）を併せて記載してください。</a:t>
          </a:r>
          <a:endParaRPr lang="en-US" altLang="ja-JP" sz="800" b="0" i="0" strike="noStrike">
            <a:solidFill>
              <a:srgbClr val="000000"/>
            </a:solidFill>
            <a:latin typeface="ＭＳ Ｐゴシック"/>
            <a:ea typeface="ＭＳ Ｐゴシック"/>
          </a:endParaRPr>
        </a:p>
        <a:p>
          <a:pPr algn="l" rtl="0">
            <a:lnSpc>
              <a:spcPts val="1200"/>
            </a:lnSpc>
            <a:defRPr sz="1000"/>
          </a:pPr>
          <a:r>
            <a:rPr lang="ja-JP" altLang="en-US" sz="800" b="0" i="0" strike="noStrike">
              <a:solidFill>
                <a:srgbClr val="000000"/>
              </a:solidFill>
              <a:latin typeface="ＭＳ Ｐゴシック"/>
              <a:ea typeface="ＭＳ Ｐゴシック"/>
            </a:rPr>
            <a:t>４　１日の休憩が複数回ある場合は、その合計時間を休憩時間欄に記入してください。</a:t>
          </a:r>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13</xdr:col>
      <xdr:colOff>0</xdr:colOff>
      <xdr:row>31</xdr:row>
      <xdr:rowOff>0</xdr:rowOff>
    </xdr:from>
    <xdr:to>
      <xdr:col>13</xdr:col>
      <xdr:colOff>0</xdr:colOff>
      <xdr:row>31</xdr:row>
      <xdr:rowOff>0</xdr:rowOff>
    </xdr:to>
    <xdr:sp macro="" textlink="">
      <xdr:nvSpPr>
        <xdr:cNvPr id="2" name="Line 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3" name="Line 3"/>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4" name="Line 4"/>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5" name="Line 5"/>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6" name="Line 8"/>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7" name="Line 9"/>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8" name="Line 10"/>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9" name="Line 1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0" name="Line 12"/>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1" name="Line 13"/>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2" name="Line 14"/>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3" name="Line 15"/>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4" name="Line 16"/>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5" name="Line 17"/>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6" name="Line 18"/>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7" name="Line 19"/>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8" name="Line 20"/>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9" name="Line 2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0" name="Line 22"/>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1" name="Line 23"/>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2" name="Line 24"/>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3" name="Line 25"/>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4" name="Line 26"/>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5" name="Line 27"/>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6" name="Line 28"/>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7" name="Line 29"/>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8" name="Line 30"/>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9" name="Line 3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2320910</xdr:colOff>
      <xdr:row>2</xdr:row>
      <xdr:rowOff>0</xdr:rowOff>
    </xdr:from>
    <xdr:to>
      <xdr:col>13</xdr:col>
      <xdr:colOff>363410</xdr:colOff>
      <xdr:row>4</xdr:row>
      <xdr:rowOff>138000</xdr:rowOff>
    </xdr:to>
    <xdr:sp macro="" textlink="">
      <xdr:nvSpPr>
        <xdr:cNvPr id="30" name="Text Box 35"/>
        <xdr:cNvSpPr txBox="1">
          <a:spLocks noChangeArrowheads="1"/>
        </xdr:cNvSpPr>
      </xdr:nvSpPr>
      <xdr:spPr bwMode="auto">
        <a:xfrm>
          <a:off x="6369035" y="762000"/>
          <a:ext cx="900000" cy="900000"/>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800" b="0" i="0" strike="noStrike">
              <a:solidFill>
                <a:srgbClr val="000000"/>
              </a:solidFill>
              <a:latin typeface="ＭＳ Ｐゴシック"/>
              <a:ea typeface="ＭＳ Ｐゴシック"/>
            </a:rPr>
            <a:t>（責任者印）</a:t>
          </a:r>
        </a:p>
      </xdr:txBody>
    </xdr:sp>
    <xdr:clientData/>
  </xdr:twoCellAnchor>
  <xdr:twoCellAnchor>
    <xdr:from>
      <xdr:col>12</xdr:col>
      <xdr:colOff>2320910</xdr:colOff>
      <xdr:row>2</xdr:row>
      <xdr:rowOff>0</xdr:rowOff>
    </xdr:from>
    <xdr:to>
      <xdr:col>13</xdr:col>
      <xdr:colOff>363410</xdr:colOff>
      <xdr:row>4</xdr:row>
      <xdr:rowOff>138000</xdr:rowOff>
    </xdr:to>
    <xdr:sp macro="" textlink="">
      <xdr:nvSpPr>
        <xdr:cNvPr id="32" name="Text Box 35"/>
        <xdr:cNvSpPr txBox="1">
          <a:spLocks noChangeArrowheads="1"/>
        </xdr:cNvSpPr>
      </xdr:nvSpPr>
      <xdr:spPr bwMode="auto">
        <a:xfrm>
          <a:off x="6369035" y="762000"/>
          <a:ext cx="900000" cy="900000"/>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800" b="0" i="0" strike="noStrike">
              <a:solidFill>
                <a:srgbClr val="000000"/>
              </a:solidFill>
              <a:latin typeface="ＭＳ Ｐゴシック"/>
              <a:ea typeface="ＭＳ Ｐゴシック"/>
            </a:rPr>
            <a:t>（責任者印）</a:t>
          </a:r>
        </a:p>
      </xdr:txBody>
    </xdr:sp>
    <xdr:clientData/>
  </xdr:twoCellAnchor>
  <xdr:twoCellAnchor>
    <xdr:from>
      <xdr:col>5</xdr:col>
      <xdr:colOff>269862</xdr:colOff>
      <xdr:row>2</xdr:row>
      <xdr:rowOff>0</xdr:rowOff>
    </xdr:from>
    <xdr:to>
      <xdr:col>12</xdr:col>
      <xdr:colOff>2302737</xdr:colOff>
      <xdr:row>5</xdr:row>
      <xdr:rowOff>9000</xdr:rowOff>
    </xdr:to>
    <xdr:sp macro="" textlink="">
      <xdr:nvSpPr>
        <xdr:cNvPr id="34" name="Text Box 60"/>
        <xdr:cNvSpPr txBox="1">
          <a:spLocks noChangeArrowheads="1"/>
        </xdr:cNvSpPr>
      </xdr:nvSpPr>
      <xdr:spPr bwMode="auto">
        <a:xfrm>
          <a:off x="2174862" y="762000"/>
          <a:ext cx="4176000" cy="1152000"/>
        </a:xfrm>
        <a:prstGeom prst="rect">
          <a:avLst/>
        </a:prstGeom>
        <a:noFill/>
        <a:ln w="9525">
          <a:noFill/>
          <a:miter lim="800000"/>
          <a:headEnd/>
          <a:tailEnd/>
        </a:ln>
      </xdr:spPr>
      <xdr:txBody>
        <a:bodyPr vertOverflow="clip" wrap="square" lIns="27432" tIns="18288" rIns="0" bIns="0" anchor="t" upright="1"/>
        <a:lstStyle/>
        <a:p>
          <a:pPr algn="l" rtl="0">
            <a:defRPr sz="1000"/>
          </a:pPr>
          <a:r>
            <a:rPr lang="en-US" altLang="ja-JP" sz="800" b="0" i="0" strike="noStrike">
              <a:solidFill>
                <a:srgbClr val="000000"/>
              </a:solidFill>
              <a:latin typeface="ＭＳ Ｐゴシック"/>
              <a:ea typeface="ＭＳ Ｐゴシック"/>
            </a:rPr>
            <a:t>〈</a:t>
          </a:r>
          <a:r>
            <a:rPr lang="ja-JP" altLang="en-US" sz="800" b="0" i="0" strike="noStrike">
              <a:solidFill>
                <a:srgbClr val="000000"/>
              </a:solidFill>
              <a:latin typeface="ＭＳ Ｐゴシック"/>
              <a:ea typeface="ＭＳ Ｐゴシック"/>
            </a:rPr>
            <a:t>記載上の注意</a:t>
          </a:r>
          <a:r>
            <a:rPr lang="en-US" altLang="ja-JP" sz="800" b="0" i="0" strike="noStrike">
              <a:solidFill>
                <a:srgbClr val="000000"/>
              </a:solidFill>
              <a:latin typeface="ＭＳ Ｐゴシック"/>
              <a:ea typeface="ＭＳ Ｐゴシック"/>
            </a:rPr>
            <a:t>〉</a:t>
          </a:r>
        </a:p>
        <a:p>
          <a:pPr algn="l" rtl="0">
            <a:defRPr sz="1000"/>
          </a:pPr>
          <a:r>
            <a:rPr lang="ja-JP" altLang="en-US" sz="800" b="0" i="0" strike="noStrike">
              <a:solidFill>
                <a:srgbClr val="000000"/>
              </a:solidFill>
              <a:latin typeface="ＭＳ Ｐゴシック"/>
              <a:ea typeface="ＭＳ Ｐゴシック"/>
            </a:rPr>
            <a:t>１　作業準備、打合せ</a:t>
          </a:r>
          <a:r>
            <a:rPr lang="ja-JP" altLang="ja-JP" sz="800" b="0" i="0">
              <a:effectLst/>
              <a:latin typeface="+mn-lt"/>
              <a:ea typeface="+mn-ea"/>
              <a:cs typeface="+mn-cs"/>
            </a:rPr>
            <a:t>（公社と統括管理者の打合せ以外）</a:t>
          </a:r>
          <a:r>
            <a:rPr lang="ja-JP" altLang="en-US" sz="800" b="0" i="0" strike="noStrike">
              <a:solidFill>
                <a:srgbClr val="000000"/>
              </a:solidFill>
              <a:latin typeface="ＭＳ Ｐゴシック"/>
              <a:ea typeface="ＭＳ Ｐゴシック"/>
            </a:rPr>
            <a:t>、実施場所までの往復等の間接業務に従事した時間及び就業時間外は助成対象となりませんので記入しないでください。</a:t>
          </a:r>
        </a:p>
        <a:p>
          <a:pPr algn="l" rtl="0">
            <a:defRPr sz="1000"/>
          </a:pPr>
          <a:r>
            <a:rPr lang="ja-JP" altLang="en-US" sz="800" b="0" i="0" strike="noStrike">
              <a:solidFill>
                <a:srgbClr val="000000"/>
              </a:solidFill>
              <a:latin typeface="ＭＳ Ｐゴシック"/>
              <a:ea typeface="ＭＳ Ｐゴシック"/>
            </a:rPr>
            <a:t>２　時間数は、食事・休憩・休息等を除き、</a:t>
          </a:r>
          <a:r>
            <a:rPr lang="en-US" altLang="ja-JP" sz="800" b="1" i="0" strike="noStrike">
              <a:solidFill>
                <a:srgbClr val="000000"/>
              </a:solidFill>
              <a:latin typeface="ＭＳ Ｐゴシック"/>
              <a:ea typeface="ＭＳ Ｐゴシック"/>
            </a:rPr>
            <a:t>30</a:t>
          </a:r>
          <a:r>
            <a:rPr lang="ja-JP" altLang="en-US" sz="800" b="1" i="0" strike="noStrike">
              <a:solidFill>
                <a:srgbClr val="000000"/>
              </a:solidFill>
              <a:latin typeface="ＭＳ Ｐゴシック"/>
              <a:ea typeface="ＭＳ Ｐゴシック"/>
            </a:rPr>
            <a:t>分単位</a:t>
          </a:r>
          <a:r>
            <a:rPr lang="ja-JP" altLang="en-US" sz="800" b="0" i="0" strike="noStrike">
              <a:solidFill>
                <a:srgbClr val="000000"/>
              </a:solidFill>
              <a:latin typeface="ＭＳ Ｐゴシック"/>
              <a:ea typeface="ＭＳ Ｐゴシック"/>
            </a:rPr>
            <a:t>で記入してください。</a:t>
          </a:r>
        </a:p>
        <a:p>
          <a:pPr algn="l" rtl="0">
            <a:lnSpc>
              <a:spcPts val="1200"/>
            </a:lnSpc>
            <a:defRPr sz="1000"/>
          </a:pPr>
          <a:r>
            <a:rPr lang="ja-JP" altLang="en-US" sz="800" b="0" i="0" strike="noStrike">
              <a:solidFill>
                <a:srgbClr val="000000"/>
              </a:solidFill>
              <a:latin typeface="ＭＳ Ｐゴシック"/>
              <a:ea typeface="ＭＳ Ｐゴシック"/>
            </a:rPr>
            <a:t>３　自社の事業所以外で作業を行った場合は、作業内容欄に内容のほか作業を行った場所（企業名等）を併せて記載してください。</a:t>
          </a:r>
          <a:endParaRPr lang="en-US" altLang="ja-JP" sz="800" b="0" i="0" strike="noStrike">
            <a:solidFill>
              <a:srgbClr val="000000"/>
            </a:solidFill>
            <a:latin typeface="ＭＳ Ｐゴシック"/>
            <a:ea typeface="ＭＳ Ｐゴシック"/>
          </a:endParaRPr>
        </a:p>
        <a:p>
          <a:pPr algn="l" rtl="0">
            <a:lnSpc>
              <a:spcPts val="1200"/>
            </a:lnSpc>
            <a:defRPr sz="1000"/>
          </a:pPr>
          <a:r>
            <a:rPr lang="ja-JP" altLang="en-US" sz="800" b="0" i="0" strike="noStrike">
              <a:solidFill>
                <a:srgbClr val="000000"/>
              </a:solidFill>
              <a:latin typeface="ＭＳ Ｐゴシック"/>
              <a:ea typeface="ＭＳ Ｐゴシック"/>
            </a:rPr>
            <a:t>４　１日の休憩が複数回ある場合は、その合計時間を休憩時間欄に記入してください。</a:t>
          </a:r>
        </a:p>
      </xdr:txBody>
    </xdr:sp>
    <xdr:clientData/>
  </xdr:twoCellAnchor>
</xdr:wsDr>
</file>

<file path=xl/tables/table1.xml><?xml version="1.0" encoding="utf-8"?>
<table xmlns="http://schemas.openxmlformats.org/spreadsheetml/2006/main" id="2" name="直接人件費総括表" displayName="直接人件費総括表" ref="A6:L13" headerRowCount="0" totalsRowCount="1" headerRowBorderDxfId="749" tableBorderDxfId="748">
  <tableColumns count="12">
    <tableColumn id="1" name="列1" totalsRowLabel="合　　　計" headerRowDxfId="747" dataDxfId="746"/>
    <tableColumn id="3" name="列3" totalsRowFunction="custom" headerRowDxfId="745" dataDxfId="744" headerRowCellStyle="桁区切り" dataCellStyle="桁区切り">
      <totalsRowFormula>SUBTOTAL(109,直接人件費総括表[列3])
  +ROUNDDOWN(SUBTOTAL(109,直接人件費総括表[列5])/60,0)</totalsRowFormula>
    </tableColumn>
    <tableColumn id="4" name="列4" totalsRowLabel="時間" headerRowDxfId="743" dataDxfId="742" totalsRowDxfId="741"/>
    <tableColumn id="5" name="列5" totalsRowFunction="custom" headerRowDxfId="740" dataDxfId="739" headerRowCellStyle="桁区切り" dataCellStyle="桁区切り">
      <totalsRowFormula>IF(SUBTOTAL(109,直接人件費総括表[列5])&gt;=60,
     MOD(SUBTOTAL(109,直接人件費総括表[列5]),60),
     SUBTOTAL(109,直接人件費総括表[列5]))</totalsRowFormula>
    </tableColumn>
    <tableColumn id="6" name="列6" totalsRowLabel="分" headerRowDxfId="738" dataDxfId="737" totalsRowDxfId="736"/>
    <tableColumn id="7" name="列7" headerRowDxfId="735" dataDxfId="734"/>
    <tableColumn id="8" name="列8" totalsRowFunction="sum" headerRowDxfId="733" dataDxfId="732"/>
    <tableColumn id="9" name="列9" totalsRowLabel="円" headerRowDxfId="731" dataDxfId="730" totalsRowDxfId="729"/>
    <tableColumn id="2" name="列2" totalsRowFunction="sum" headerRowDxfId="728" dataDxfId="727" dataCellStyle="桁区切り"/>
    <tableColumn id="12" name="列12" totalsRowLabel="円" headerRowDxfId="726" dataDxfId="725" totalsRowDxfId="724"/>
    <tableColumn id="10" name="列10" headerRowDxfId="723" dataDxfId="722"/>
    <tableColumn id="11" name="列11" headerRowDxfId="721" dataDxfId="720" totalsRowDxfId="719"/>
  </tableColumns>
  <tableStyleInfo name="テーブル スタイル 1" showFirstColumn="0" showLastColumn="0" showRowStripes="1" showColumnStripes="0"/>
</table>
</file>

<file path=xl/tables/table10.xml><?xml version="1.0" encoding="utf-8"?>
<table xmlns="http://schemas.openxmlformats.org/spreadsheetml/2006/main" id="38" name="テーブル141539" displayName="テーブル141539" ref="A8:N30" headerRowCount="0" totalsRowShown="0" headerRowDxfId="543" dataDxfId="541" headerRowBorderDxfId="542" tableBorderDxfId="540">
  <tableColumns count="14">
    <tableColumn id="1" name="列1" headerRowDxfId="539" dataDxfId="538"/>
    <tableColumn id="14" name="列14" headerRowDxfId="537" dataDxfId="536">
      <calculatedColumnFormula>IF(テーブル141539[[#This Row],[列1]]="",
    "",
    TEXT(テーブル141539[[#This Row],[列1]],"(aaa)"))</calculatedColumnFormula>
    </tableColumn>
    <tableColumn id="2" name="列2" headerRowDxfId="535" dataDxfId="534"/>
    <tableColumn id="3" name="列3" headerRowDxfId="533" dataDxfId="532"/>
    <tableColumn id="4" name="列4" headerRowDxfId="531" dataDxfId="530"/>
    <tableColumn id="15" name="列15" headerRowDxfId="529" dataDxfId="528"/>
    <tableColumn id="5" name="列5" headerRowDxfId="527" dataDxfId="526">
      <calculatedColumnFormula>IF(OR(テーブル141539[[#This Row],[列2]]="",
          テーブル141539[[#This Row],[列4]]=""),
     0,
     IFERROR(HOUR(テーブル141539[[#This Row],[列4]]-テーブル141539[[#This Row],[列15]]-テーブル141539[[#This Row],[列2]]),
                  IFERROR(HOUR(テーブル141539[[#This Row],[列4]]-テーブル141539[[#This Row],[列2]]),
                               0)))</calculatedColumnFormula>
    </tableColumn>
    <tableColumn id="6" name="列6" headerRowDxfId="525" dataDxfId="524"/>
    <tableColumn id="7" name="列7" headerRowDxfId="523" dataDxfId="522">
      <calculatedColumnFormula>IF(OR(テーブル141539[[#This Row],[列2]]="",
          テーブル141539[[#This Row],[列4]]=""),
     "00",
     IF(ISERROR(MINUTE(テーブル141539[[#This Row],[列4]]-テーブル141539[[#This Row],[列15]]-テーブル141539[[#This Row],[列2]])),
        IF(ISERROR(MINUTE(テーブル141539[[#This Row],[列4]]-テーブル141539[[#This Row],[列2]])),
           "00",
           IF(MINUTE(テーブル141539[[#This Row],[列4]]-テーブル141539[[#This Row],[列2]])&lt;30,
              "00",
              30)),
        IF(MINUTE(テーブル141539[[#This Row],[列4]]-テーブル141539[[#This Row],[列15]]-テーブル141539[[#This Row],[列2]])&lt;30,
           "00",
           30)))</calculatedColumnFormula>
    </tableColumn>
    <tableColumn id="8" name="列8" headerRowDxfId="521" dataDxfId="520"/>
    <tableColumn id="9" name="列9" headerRowDxfId="519" dataDxfId="518" headerRowCellStyle="桁区切り" dataCellStyle="桁区切り">
      <calculatedColumnFormula>IFERROR((テーブル141539[[#This Row],[列5]]+テーブル141539[[#This Row],[列7]]/60)*$C$5,"")</calculatedColumnFormula>
    </tableColumn>
    <tableColumn id="10" name="列10" headerRowDxfId="517" dataDxfId="516"/>
    <tableColumn id="11" name="列11" headerRowDxfId="515" dataDxfId="514"/>
    <tableColumn id="12" name="列12" headerRowDxfId="513" dataDxfId="512"/>
  </tableColumns>
  <tableStyleInfo showFirstColumn="0" showLastColumn="0" showRowStripes="1" showColumnStripes="0"/>
</table>
</file>

<file path=xl/tables/table11.xml><?xml version="1.0" encoding="utf-8"?>
<table xmlns="http://schemas.openxmlformats.org/spreadsheetml/2006/main" id="37" name="テーブル141538" displayName="テーブル141538" ref="A8:N30" headerRowCount="0" totalsRowShown="0" headerRowDxfId="511" dataDxfId="509" headerRowBorderDxfId="510" tableBorderDxfId="508">
  <tableColumns count="14">
    <tableColumn id="1" name="列1" headerRowDxfId="507" dataDxfId="506"/>
    <tableColumn id="14" name="列14" headerRowDxfId="505" dataDxfId="504">
      <calculatedColumnFormula>IF(テーブル141538[[#This Row],[列1]]="",
    "",
    TEXT(テーブル141538[[#This Row],[列1]],"(aaa)"))</calculatedColumnFormula>
    </tableColumn>
    <tableColumn id="2" name="列2" headerRowDxfId="503" dataDxfId="502"/>
    <tableColumn id="3" name="列3" headerRowDxfId="501" dataDxfId="500"/>
    <tableColumn id="4" name="列4" headerRowDxfId="499" dataDxfId="498"/>
    <tableColumn id="15" name="列15" headerRowDxfId="497" dataDxfId="496"/>
    <tableColumn id="5" name="列5" headerRowDxfId="495" dataDxfId="494">
      <calculatedColumnFormula>IF(OR(テーブル141538[[#This Row],[列2]]="",
          テーブル141538[[#This Row],[列4]]=""),
     0,
     IFERROR(HOUR(テーブル141538[[#This Row],[列4]]-テーブル141538[[#This Row],[列15]]-テーブル141538[[#This Row],[列2]]),
                  IFERROR(HOUR(テーブル141538[[#This Row],[列4]]-テーブル141538[[#This Row],[列2]]),
                               0)))</calculatedColumnFormula>
    </tableColumn>
    <tableColumn id="6" name="列6" headerRowDxfId="493" dataDxfId="492"/>
    <tableColumn id="7" name="列7" headerRowDxfId="491" dataDxfId="490">
      <calculatedColumnFormula>IF(OR(テーブル141538[[#This Row],[列2]]="",
          テーブル141538[[#This Row],[列4]]=""),
     "00",
     IF(ISERROR(MINUTE(テーブル141538[[#This Row],[列4]]-テーブル141538[[#This Row],[列15]]-テーブル141538[[#This Row],[列2]])),
        IF(ISERROR(MINUTE(テーブル141538[[#This Row],[列4]]-テーブル141538[[#This Row],[列2]])),
           "00",
           IF(MINUTE(テーブル141538[[#This Row],[列4]]-テーブル141538[[#This Row],[列2]])&lt;30,
              "00",
              30)),
        IF(MINUTE(テーブル141538[[#This Row],[列4]]-テーブル141538[[#This Row],[列15]]-テーブル141538[[#This Row],[列2]])&lt;30,
           "00",
           30)))</calculatedColumnFormula>
    </tableColumn>
    <tableColumn id="8" name="列8" headerRowDxfId="489" dataDxfId="488"/>
    <tableColumn id="9" name="列9" headerRowDxfId="487" dataDxfId="486" headerRowCellStyle="桁区切り" dataCellStyle="桁区切り">
      <calculatedColumnFormula>IFERROR((テーブル141538[[#This Row],[列5]]+テーブル141538[[#This Row],[列7]]/60)*$C$5,"")</calculatedColumnFormula>
    </tableColumn>
    <tableColumn id="10" name="列10" headerRowDxfId="485" dataDxfId="484"/>
    <tableColumn id="11" name="列11" headerRowDxfId="483" dataDxfId="482"/>
    <tableColumn id="12" name="列12" headerRowDxfId="481" dataDxfId="480"/>
  </tableColumns>
  <tableStyleInfo showFirstColumn="0" showLastColumn="0" showRowStripes="1" showColumnStripes="0"/>
</table>
</file>

<file path=xl/tables/table12.xml><?xml version="1.0" encoding="utf-8"?>
<table xmlns="http://schemas.openxmlformats.org/spreadsheetml/2006/main" id="22" name="テーブル141523" displayName="テーブル141523" ref="A8:N30" headerRowCount="0" totalsRowShown="0" headerRowDxfId="479" dataDxfId="477" headerRowBorderDxfId="478" tableBorderDxfId="476">
  <tableColumns count="14">
    <tableColumn id="1" name="列1" headerRowDxfId="475" dataDxfId="474"/>
    <tableColumn id="14" name="列14" headerRowDxfId="473" dataDxfId="472">
      <calculatedColumnFormula>IF(テーブル141523[[#This Row],[列1]]="",
    "",
    TEXT(テーブル141523[[#This Row],[列1]],"(aaa)"))</calculatedColumnFormula>
    </tableColumn>
    <tableColumn id="2" name="列2" headerRowDxfId="471" dataDxfId="470"/>
    <tableColumn id="3" name="列3" headerRowDxfId="469" dataDxfId="468"/>
    <tableColumn id="4" name="列4" headerRowDxfId="467" dataDxfId="466"/>
    <tableColumn id="15" name="列15" headerRowDxfId="465" dataDxfId="464"/>
    <tableColumn id="5" name="列5" headerRowDxfId="463" dataDxfId="462">
      <calculatedColumnFormula>IF(OR(テーブル141523[[#This Row],[列2]]="",
          テーブル141523[[#This Row],[列4]]=""),
     0,
     IFERROR(HOUR(テーブル141523[[#This Row],[列4]]-テーブル141523[[#This Row],[列15]]-テーブル141523[[#This Row],[列2]]),
                  IFERROR(HOUR(テーブル141523[[#This Row],[列4]]-テーブル141523[[#This Row],[列2]]),
                               0)))</calculatedColumnFormula>
    </tableColumn>
    <tableColumn id="6" name="列6" headerRowDxfId="461" dataDxfId="460"/>
    <tableColumn id="7" name="列7" headerRowDxfId="459" dataDxfId="458">
      <calculatedColumnFormula>IF(OR(テーブル141523[[#This Row],[列2]]="",
          テーブル141523[[#This Row],[列4]]=""),
     "00",
     IF(ISERROR(MINUTE(テーブル141523[[#This Row],[列4]]-テーブル141523[[#This Row],[列15]]-テーブル141523[[#This Row],[列2]])),
        IF(ISERROR(MINUTE(テーブル141523[[#This Row],[列4]]-テーブル141523[[#This Row],[列2]])),
           "00",
           IF(MINUTE(テーブル141523[[#This Row],[列4]]-テーブル141523[[#This Row],[列2]])&lt;30,
              "00",
              30)),
        IF(MINUTE(テーブル141523[[#This Row],[列4]]-テーブル141523[[#This Row],[列15]]-テーブル141523[[#This Row],[列2]])&lt;30,
           "00",
           30)))</calculatedColumnFormula>
    </tableColumn>
    <tableColumn id="8" name="列8" headerRowDxfId="457" dataDxfId="456"/>
    <tableColumn id="9" name="列9" headerRowDxfId="455" dataDxfId="454" headerRowCellStyle="桁区切り" dataCellStyle="桁区切り">
      <calculatedColumnFormula>IFERROR((テーブル141523[[#This Row],[列5]]+テーブル141523[[#This Row],[列7]]/60)*$C$5,"")</calculatedColumnFormula>
    </tableColumn>
    <tableColumn id="10" name="列10" headerRowDxfId="453" dataDxfId="452"/>
    <tableColumn id="11" name="列11" headerRowDxfId="451" dataDxfId="450"/>
    <tableColumn id="12" name="列12" headerRowDxfId="449" dataDxfId="448"/>
  </tableColumns>
  <tableStyleInfo showFirstColumn="0" showLastColumn="0" showRowStripes="1" showColumnStripes="0"/>
</table>
</file>

<file path=xl/tables/table13.xml><?xml version="1.0" encoding="utf-8"?>
<table xmlns="http://schemas.openxmlformats.org/spreadsheetml/2006/main" id="23" name="テーブル14152324" displayName="テーブル14152324" ref="A8:N30" headerRowCount="0" totalsRowShown="0" headerRowDxfId="447" dataDxfId="445" headerRowBorderDxfId="446" tableBorderDxfId="444">
  <tableColumns count="14">
    <tableColumn id="1" name="列1" headerRowDxfId="443" dataDxfId="442"/>
    <tableColumn id="14" name="列14" headerRowDxfId="441" dataDxfId="440">
      <calculatedColumnFormula>IF(テーブル14152324[[#This Row],[列1]]="",
    "",
    TEXT(テーブル14152324[[#This Row],[列1]],"(aaa)"))</calculatedColumnFormula>
    </tableColumn>
    <tableColumn id="2" name="列2" headerRowDxfId="439" dataDxfId="438"/>
    <tableColumn id="3" name="列3" headerRowDxfId="437" dataDxfId="436"/>
    <tableColumn id="4" name="列4" headerRowDxfId="435" dataDxfId="434"/>
    <tableColumn id="15" name="列15" headerRowDxfId="433" dataDxfId="432"/>
    <tableColumn id="5" name="列5" headerRowDxfId="431" dataDxfId="430">
      <calculatedColumnFormula>IF(OR(テーブル14152324[[#This Row],[列2]]="",
          テーブル14152324[[#This Row],[列4]]=""),
     0,
     IFERROR(HOUR(テーブル14152324[[#This Row],[列4]]-テーブル14152324[[#This Row],[列15]]-テーブル14152324[[#This Row],[列2]]),
                  IFERROR(HOUR(テーブル14152324[[#This Row],[列4]]-テーブル14152324[[#This Row],[列2]]),
                               0)))</calculatedColumnFormula>
    </tableColumn>
    <tableColumn id="6" name="列6" headerRowDxfId="429" dataDxfId="428"/>
    <tableColumn id="7" name="列7" headerRowDxfId="427" dataDxfId="426">
      <calculatedColumnFormula>IF(OR(テーブル14152324[[#This Row],[列2]]="",
          テーブル14152324[[#This Row],[列4]]=""),
     "00",
     IF(ISERROR(MINUTE(テーブル14152324[[#This Row],[列4]]-テーブル14152324[[#This Row],[列15]]-テーブル14152324[[#This Row],[列2]])),
        IF(ISERROR(MINUTE(テーブル14152324[[#This Row],[列4]]-テーブル14152324[[#This Row],[列2]])),
           "00",
           IF(MINUTE(テーブル14152324[[#This Row],[列4]]-テーブル14152324[[#This Row],[列2]])&lt;30,
              "00",
              30)),
        IF(MINUTE(テーブル14152324[[#This Row],[列4]]-テーブル14152324[[#This Row],[列15]]-テーブル14152324[[#This Row],[列2]])&lt;30,
           "00",
           30)))</calculatedColumnFormula>
    </tableColumn>
    <tableColumn id="8" name="列8" headerRowDxfId="425" dataDxfId="424"/>
    <tableColumn id="9" name="列9" headerRowDxfId="423" dataDxfId="422" headerRowCellStyle="桁区切り" dataCellStyle="桁区切り">
      <calculatedColumnFormula>IFERROR((テーブル14152324[[#This Row],[列5]]+テーブル14152324[[#This Row],[列7]]/60)*$C$5,"")</calculatedColumnFormula>
    </tableColumn>
    <tableColumn id="10" name="列10" headerRowDxfId="421" dataDxfId="420"/>
    <tableColumn id="11" name="列11" headerRowDxfId="419" dataDxfId="418"/>
    <tableColumn id="12" name="列12" headerRowDxfId="417" dataDxfId="416"/>
  </tableColumns>
  <tableStyleInfo showFirstColumn="0" showLastColumn="0" showRowStripes="1" showColumnStripes="0"/>
</table>
</file>

<file path=xl/tables/table14.xml><?xml version="1.0" encoding="utf-8"?>
<table xmlns="http://schemas.openxmlformats.org/spreadsheetml/2006/main" id="24" name="テーブル1415232425" displayName="テーブル1415232425" ref="A8:N30" headerRowCount="0" totalsRowShown="0" headerRowDxfId="415" dataDxfId="413" headerRowBorderDxfId="414" tableBorderDxfId="412">
  <tableColumns count="14">
    <tableColumn id="1" name="列1" headerRowDxfId="411" dataDxfId="410"/>
    <tableColumn id="14" name="列14" headerRowDxfId="409" dataDxfId="408">
      <calculatedColumnFormula>IF(テーブル1415232425[[#This Row],[列1]]="",
    "",
    TEXT(テーブル1415232425[[#This Row],[列1]],"(aaa)"))</calculatedColumnFormula>
    </tableColumn>
    <tableColumn id="2" name="列2" headerRowDxfId="407" dataDxfId="406"/>
    <tableColumn id="3" name="列3" headerRowDxfId="405" dataDxfId="404"/>
    <tableColumn id="4" name="列4" headerRowDxfId="403" dataDxfId="402"/>
    <tableColumn id="15" name="列15" headerRowDxfId="401" dataDxfId="400"/>
    <tableColumn id="5" name="列5" headerRowDxfId="399" dataDxfId="398">
      <calculatedColumnFormula>IF(OR(テーブル1415232425[[#This Row],[列2]]="",
          テーブル1415232425[[#This Row],[列4]]=""),
     0,
     IFERROR(HOUR(テーブル1415232425[[#This Row],[列4]]-テーブル1415232425[[#This Row],[列15]]-テーブル1415232425[[#This Row],[列2]]),
                  IFERROR(HOUR(テーブル1415232425[[#This Row],[列4]]-テーブル1415232425[[#This Row],[列2]]),
                               0)))</calculatedColumnFormula>
    </tableColumn>
    <tableColumn id="6" name="列6" headerRowDxfId="397" dataDxfId="396"/>
    <tableColumn id="7" name="列7" headerRowDxfId="395" dataDxfId="394">
      <calculatedColumnFormula>IF(OR(テーブル1415232425[[#This Row],[列2]]="",
          テーブル1415232425[[#This Row],[列4]]=""),
     "00",
     IF(ISERROR(MINUTE(テーブル1415232425[[#This Row],[列4]]-テーブル1415232425[[#This Row],[列15]]-テーブル1415232425[[#This Row],[列2]])),
        IF(ISERROR(MINUTE(テーブル1415232425[[#This Row],[列4]]-テーブル1415232425[[#This Row],[列2]])),
           "00",
           IF(MINUTE(テーブル1415232425[[#This Row],[列4]]-テーブル1415232425[[#This Row],[列2]])&lt;30,
              "00",
              30)),
        IF(MINUTE(テーブル1415232425[[#This Row],[列4]]-テーブル1415232425[[#This Row],[列15]]-テーブル1415232425[[#This Row],[列2]])&lt;30,
           "00",
           30)))</calculatedColumnFormula>
    </tableColumn>
    <tableColumn id="8" name="列8" headerRowDxfId="393" dataDxfId="392"/>
    <tableColumn id="9" name="列9" headerRowDxfId="391" dataDxfId="390" headerRowCellStyle="桁区切り" dataCellStyle="桁区切り">
      <calculatedColumnFormula>IFERROR((テーブル1415232425[[#This Row],[列5]]+テーブル1415232425[[#This Row],[列7]]/60)*$C$5,"")</calculatedColumnFormula>
    </tableColumn>
    <tableColumn id="10" name="列10" headerRowDxfId="389" dataDxfId="388"/>
    <tableColumn id="11" name="列11" headerRowDxfId="387" dataDxfId="386"/>
    <tableColumn id="12" name="列12" headerRowDxfId="385" dataDxfId="384"/>
  </tableColumns>
  <tableStyleInfo showFirstColumn="0" showLastColumn="0" showRowStripes="1" showColumnStripes="0"/>
</table>
</file>

<file path=xl/tables/table15.xml><?xml version="1.0" encoding="utf-8"?>
<table xmlns="http://schemas.openxmlformats.org/spreadsheetml/2006/main" id="36" name="テーブル141523242537" displayName="テーブル141523242537" ref="A8:N30" headerRowCount="0" totalsRowShown="0" headerRowDxfId="383" dataDxfId="381" headerRowBorderDxfId="382" tableBorderDxfId="380">
  <tableColumns count="14">
    <tableColumn id="1" name="列1" headerRowDxfId="379" dataDxfId="378"/>
    <tableColumn id="14" name="列14" headerRowDxfId="377" dataDxfId="376">
      <calculatedColumnFormula>IF(テーブル141523242537[[#This Row],[列1]]="",
    "",
    TEXT(テーブル141523242537[[#This Row],[列1]],"(aaa)"))</calculatedColumnFormula>
    </tableColumn>
    <tableColumn id="2" name="列2" headerRowDxfId="375" dataDxfId="374"/>
    <tableColumn id="3" name="列3" headerRowDxfId="373" dataDxfId="372"/>
    <tableColumn id="4" name="列4" headerRowDxfId="371" dataDxfId="370"/>
    <tableColumn id="15" name="列15" headerRowDxfId="369" dataDxfId="368"/>
    <tableColumn id="5" name="列5" headerRowDxfId="367" dataDxfId="366">
      <calculatedColumnFormula>IF(OR(テーブル141523242537[[#This Row],[列2]]="",
          テーブル141523242537[[#This Row],[列4]]=""),
     0,
     IFERROR(HOUR(テーブル141523242537[[#This Row],[列4]]-テーブル141523242537[[#This Row],[列15]]-テーブル141523242537[[#This Row],[列2]]),
                  IFERROR(HOUR(テーブル141523242537[[#This Row],[列4]]-テーブル141523242537[[#This Row],[列2]]),
                               0)))</calculatedColumnFormula>
    </tableColumn>
    <tableColumn id="6" name="列6" headerRowDxfId="365" dataDxfId="364"/>
    <tableColumn id="7" name="列7" headerRowDxfId="363" dataDxfId="362">
      <calculatedColumnFormula>IF(OR(テーブル141523242537[[#This Row],[列2]]="",
          テーブル141523242537[[#This Row],[列4]]=""),
     "00",
     IF(ISERROR(MINUTE(テーブル141523242537[[#This Row],[列4]]-テーブル141523242537[[#This Row],[列15]]-テーブル141523242537[[#This Row],[列2]])),
        IF(ISERROR(MINUTE(テーブル141523242537[[#This Row],[列4]]-テーブル141523242537[[#This Row],[列2]])),
           "00",
           IF(MINUTE(テーブル141523242537[[#This Row],[列4]]-テーブル141523242537[[#This Row],[列2]])&lt;30,
              "00",
              30)),
        IF(MINUTE(テーブル141523242537[[#This Row],[列4]]-テーブル141523242537[[#This Row],[列15]]-テーブル141523242537[[#This Row],[列2]])&lt;30,
           "00",
           30)))</calculatedColumnFormula>
    </tableColumn>
    <tableColumn id="8" name="列8" headerRowDxfId="361" dataDxfId="360"/>
    <tableColumn id="9" name="列9" headerRowDxfId="359" dataDxfId="358" headerRowCellStyle="桁区切り" dataCellStyle="桁区切り">
      <calculatedColumnFormula>IFERROR((テーブル141523242537[[#This Row],[列5]]+テーブル141523242537[[#This Row],[列7]]/60)*$C$5,"")</calculatedColumnFormula>
    </tableColumn>
    <tableColumn id="10" name="列10" headerRowDxfId="357" dataDxfId="356"/>
    <tableColumn id="11" name="列11" headerRowDxfId="355" dataDxfId="354"/>
    <tableColumn id="12" name="列12" headerRowDxfId="353" dataDxfId="352"/>
  </tableColumns>
  <tableStyleInfo showFirstColumn="0" showLastColumn="0" showRowStripes="1" showColumnStripes="0"/>
</table>
</file>

<file path=xl/tables/table16.xml><?xml version="1.0" encoding="utf-8"?>
<table xmlns="http://schemas.openxmlformats.org/spreadsheetml/2006/main" id="35" name="テーブル141523242536" displayName="テーブル141523242536" ref="A8:N30" headerRowCount="0" totalsRowShown="0" headerRowDxfId="351" dataDxfId="349" headerRowBorderDxfId="350" tableBorderDxfId="348">
  <tableColumns count="14">
    <tableColumn id="1" name="列1" headerRowDxfId="347" dataDxfId="346"/>
    <tableColumn id="14" name="列14" headerRowDxfId="345" dataDxfId="344">
      <calculatedColumnFormula>IF(テーブル141523242536[[#This Row],[列1]]="",
    "",
    TEXT(テーブル141523242536[[#This Row],[列1]],"(aaa)"))</calculatedColumnFormula>
    </tableColumn>
    <tableColumn id="2" name="列2" headerRowDxfId="343" dataDxfId="342"/>
    <tableColumn id="3" name="列3" headerRowDxfId="341" dataDxfId="340"/>
    <tableColumn id="4" name="列4" headerRowDxfId="339" dataDxfId="338"/>
    <tableColumn id="15" name="列15" headerRowDxfId="337" dataDxfId="336"/>
    <tableColumn id="5" name="列5" headerRowDxfId="335" dataDxfId="334">
      <calculatedColumnFormula>IF(OR(テーブル141523242536[[#This Row],[列2]]="",
          テーブル141523242536[[#This Row],[列4]]=""),
     0,
     IFERROR(HOUR(テーブル141523242536[[#This Row],[列4]]-テーブル141523242536[[#This Row],[列15]]-テーブル141523242536[[#This Row],[列2]]),
                  IFERROR(HOUR(テーブル141523242536[[#This Row],[列4]]-テーブル141523242536[[#This Row],[列2]]),
                               0)))</calculatedColumnFormula>
    </tableColumn>
    <tableColumn id="6" name="列6" headerRowDxfId="333" dataDxfId="332"/>
    <tableColumn id="7" name="列7" headerRowDxfId="331" dataDxfId="330">
      <calculatedColumnFormula>IF(OR(テーブル141523242536[[#This Row],[列2]]="",
          テーブル141523242536[[#This Row],[列4]]=""),
     "00",
     IF(ISERROR(MINUTE(テーブル141523242536[[#This Row],[列4]]-テーブル141523242536[[#This Row],[列15]]-テーブル141523242536[[#This Row],[列2]])),
        IF(ISERROR(MINUTE(テーブル141523242536[[#This Row],[列4]]-テーブル141523242536[[#This Row],[列2]])),
           "00",
           IF(MINUTE(テーブル141523242536[[#This Row],[列4]]-テーブル141523242536[[#This Row],[列2]])&lt;30,
              "00",
              30)),
        IF(MINUTE(テーブル141523242536[[#This Row],[列4]]-テーブル141523242536[[#This Row],[列15]]-テーブル141523242536[[#This Row],[列2]])&lt;30,
           "00",
           30)))</calculatedColumnFormula>
    </tableColumn>
    <tableColumn id="8" name="列8" headerRowDxfId="329" dataDxfId="328"/>
    <tableColumn id="9" name="列9" headerRowDxfId="327" dataDxfId="326" headerRowCellStyle="桁区切り" dataCellStyle="桁区切り">
      <calculatedColumnFormula>IFERROR((テーブル141523242536[[#This Row],[列5]]+テーブル141523242536[[#This Row],[列7]]/60)*$C$5,"")</calculatedColumnFormula>
    </tableColumn>
    <tableColumn id="10" name="列10" headerRowDxfId="325" dataDxfId="324"/>
    <tableColumn id="11" name="列11" headerRowDxfId="323" dataDxfId="322"/>
    <tableColumn id="12" name="列12" headerRowDxfId="321" dataDxfId="320"/>
  </tableColumns>
  <tableStyleInfo showFirstColumn="0" showLastColumn="0" showRowStripes="1" showColumnStripes="0"/>
</table>
</file>

<file path=xl/tables/table17.xml><?xml version="1.0" encoding="utf-8"?>
<table xmlns="http://schemas.openxmlformats.org/spreadsheetml/2006/main" id="34" name="テーブル141523242535" displayName="テーブル141523242535" ref="A8:N30" headerRowCount="0" totalsRowShown="0" headerRowDxfId="319" dataDxfId="317" headerRowBorderDxfId="318" tableBorderDxfId="316">
  <tableColumns count="14">
    <tableColumn id="1" name="列1" headerRowDxfId="315" dataDxfId="314"/>
    <tableColumn id="14" name="列14" headerRowDxfId="313" dataDxfId="312">
      <calculatedColumnFormula>IF(テーブル141523242535[[#This Row],[列1]]="",
    "",
    TEXT(テーブル141523242535[[#This Row],[列1]],"(aaa)"))</calculatedColumnFormula>
    </tableColumn>
    <tableColumn id="2" name="列2" headerRowDxfId="311" dataDxfId="310"/>
    <tableColumn id="3" name="列3" headerRowDxfId="309" dataDxfId="308"/>
    <tableColumn id="4" name="列4" headerRowDxfId="307" dataDxfId="306"/>
    <tableColumn id="15" name="列15" headerRowDxfId="305" dataDxfId="304"/>
    <tableColumn id="5" name="列5" headerRowDxfId="303" dataDxfId="302">
      <calculatedColumnFormula>IF(OR(テーブル141523242535[[#This Row],[列2]]="",
          テーブル141523242535[[#This Row],[列4]]=""),
     0,
     IFERROR(HOUR(テーブル141523242535[[#This Row],[列4]]-テーブル141523242535[[#This Row],[列15]]-テーブル141523242535[[#This Row],[列2]]),
                  IFERROR(HOUR(テーブル141523242535[[#This Row],[列4]]-テーブル141523242535[[#This Row],[列2]]),
                               0)))</calculatedColumnFormula>
    </tableColumn>
    <tableColumn id="6" name="列6" headerRowDxfId="301" dataDxfId="300"/>
    <tableColumn id="7" name="列7" headerRowDxfId="299" dataDxfId="298">
      <calculatedColumnFormula>IF(OR(テーブル141523242535[[#This Row],[列2]]="",
          テーブル141523242535[[#This Row],[列4]]=""),
     "00",
     IF(ISERROR(MINUTE(テーブル141523242535[[#This Row],[列4]]-テーブル141523242535[[#This Row],[列15]]-テーブル141523242535[[#This Row],[列2]])),
        IF(ISERROR(MINUTE(テーブル141523242535[[#This Row],[列4]]-テーブル141523242535[[#This Row],[列2]])),
           "00",
           IF(MINUTE(テーブル141523242535[[#This Row],[列4]]-テーブル141523242535[[#This Row],[列2]])&lt;30,
              "00",
              30)),
        IF(MINUTE(テーブル141523242535[[#This Row],[列4]]-テーブル141523242535[[#This Row],[列15]]-テーブル141523242535[[#This Row],[列2]])&lt;30,
           "00",
           30)))</calculatedColumnFormula>
    </tableColumn>
    <tableColumn id="8" name="列8" headerRowDxfId="297" dataDxfId="296"/>
    <tableColumn id="9" name="列9" headerRowDxfId="295" dataDxfId="294" headerRowCellStyle="桁区切り" dataCellStyle="桁区切り">
      <calculatedColumnFormula>IFERROR((テーブル141523242535[[#This Row],[列5]]+テーブル141523242535[[#This Row],[列7]]/60)*$C$5,"")</calculatedColumnFormula>
    </tableColumn>
    <tableColumn id="10" name="列10" headerRowDxfId="293" dataDxfId="292"/>
    <tableColumn id="11" name="列11" headerRowDxfId="291" dataDxfId="290"/>
    <tableColumn id="12" name="列12" headerRowDxfId="289" dataDxfId="288"/>
  </tableColumns>
  <tableStyleInfo showFirstColumn="0" showLastColumn="0" showRowStripes="1" showColumnStripes="0"/>
</table>
</file>

<file path=xl/tables/table18.xml><?xml version="1.0" encoding="utf-8"?>
<table xmlns="http://schemas.openxmlformats.org/spreadsheetml/2006/main" id="33" name="テーブル141523242534" displayName="テーブル141523242534" ref="A8:N30" headerRowCount="0" totalsRowShown="0" headerRowDxfId="287" dataDxfId="285" headerRowBorderDxfId="286" tableBorderDxfId="284">
  <tableColumns count="14">
    <tableColumn id="1" name="列1" headerRowDxfId="283" dataDxfId="282"/>
    <tableColumn id="14" name="列14" headerRowDxfId="281" dataDxfId="280">
      <calculatedColumnFormula>IF(テーブル141523242534[[#This Row],[列1]]="",
    "",
    TEXT(テーブル141523242534[[#This Row],[列1]],"(aaa)"))</calculatedColumnFormula>
    </tableColumn>
    <tableColumn id="2" name="列2" headerRowDxfId="279" dataDxfId="278"/>
    <tableColumn id="3" name="列3" headerRowDxfId="277" dataDxfId="276"/>
    <tableColumn id="4" name="列4" headerRowDxfId="275" dataDxfId="274"/>
    <tableColumn id="15" name="列15" headerRowDxfId="273" dataDxfId="272"/>
    <tableColumn id="5" name="列5" headerRowDxfId="271" dataDxfId="270">
      <calculatedColumnFormula>IF(OR(テーブル141523242534[[#This Row],[列2]]="",
          テーブル141523242534[[#This Row],[列4]]=""),
     0,
     IFERROR(HOUR(テーブル141523242534[[#This Row],[列4]]-テーブル141523242534[[#This Row],[列15]]-テーブル141523242534[[#This Row],[列2]]),
                  IFERROR(HOUR(テーブル141523242534[[#This Row],[列4]]-テーブル141523242534[[#This Row],[列2]]),
                               0)))</calculatedColumnFormula>
    </tableColumn>
    <tableColumn id="6" name="列6" headerRowDxfId="269" dataDxfId="268"/>
    <tableColumn id="7" name="列7" headerRowDxfId="267" dataDxfId="266">
      <calculatedColumnFormula>IF(OR(テーブル141523242534[[#This Row],[列2]]="",
          テーブル141523242534[[#This Row],[列4]]=""),
     "00",
     IF(ISERROR(MINUTE(テーブル141523242534[[#This Row],[列4]]-テーブル141523242534[[#This Row],[列15]]-テーブル141523242534[[#This Row],[列2]])),
        IF(ISERROR(MINUTE(テーブル141523242534[[#This Row],[列4]]-テーブル141523242534[[#This Row],[列2]])),
           "00",
           IF(MINUTE(テーブル141523242534[[#This Row],[列4]]-テーブル141523242534[[#This Row],[列2]])&lt;30,
              "00",
              30)),
        IF(MINUTE(テーブル141523242534[[#This Row],[列4]]-テーブル141523242534[[#This Row],[列15]]-テーブル141523242534[[#This Row],[列2]])&lt;30,
           "00",
           30)))</calculatedColumnFormula>
    </tableColumn>
    <tableColumn id="8" name="列8" headerRowDxfId="265" dataDxfId="264"/>
    <tableColumn id="9" name="列9" headerRowDxfId="263" dataDxfId="262" headerRowCellStyle="桁区切り" dataCellStyle="桁区切り">
      <calculatedColumnFormula>IFERROR((テーブル141523242534[[#This Row],[列5]]+テーブル141523242534[[#This Row],[列7]]/60)*$C$5,"")</calculatedColumnFormula>
    </tableColumn>
    <tableColumn id="10" name="列10" headerRowDxfId="261" dataDxfId="260"/>
    <tableColumn id="11" name="列11" headerRowDxfId="259" dataDxfId="258"/>
    <tableColumn id="12" name="列12" headerRowDxfId="257" dataDxfId="256"/>
  </tableColumns>
  <tableStyleInfo showFirstColumn="0" showLastColumn="0" showRowStripes="1" showColumnStripes="0"/>
</table>
</file>

<file path=xl/tables/table19.xml><?xml version="1.0" encoding="utf-8"?>
<table xmlns="http://schemas.openxmlformats.org/spreadsheetml/2006/main" id="32" name="テーブル141523242533" displayName="テーブル141523242533" ref="A8:N30" headerRowCount="0" totalsRowShown="0" headerRowDxfId="255" dataDxfId="253" headerRowBorderDxfId="254" tableBorderDxfId="252">
  <tableColumns count="14">
    <tableColumn id="1" name="列1" headerRowDxfId="251" dataDxfId="250"/>
    <tableColumn id="14" name="列14" headerRowDxfId="249" dataDxfId="248">
      <calculatedColumnFormula>IF(テーブル141523242533[[#This Row],[列1]]="",
    "",
    TEXT(テーブル141523242533[[#This Row],[列1]],"(aaa)"))</calculatedColumnFormula>
    </tableColumn>
    <tableColumn id="2" name="列2" headerRowDxfId="247" dataDxfId="246"/>
    <tableColumn id="3" name="列3" headerRowDxfId="245" dataDxfId="244"/>
    <tableColumn id="4" name="列4" headerRowDxfId="243" dataDxfId="242"/>
    <tableColumn id="15" name="列15" headerRowDxfId="241" dataDxfId="240"/>
    <tableColumn id="5" name="列5" headerRowDxfId="239" dataDxfId="238">
      <calculatedColumnFormula>IF(OR(テーブル141523242533[[#This Row],[列2]]="",
          テーブル141523242533[[#This Row],[列4]]=""),
     0,
     IFERROR(HOUR(テーブル141523242533[[#This Row],[列4]]-テーブル141523242533[[#This Row],[列15]]-テーブル141523242533[[#This Row],[列2]]),
                  IFERROR(HOUR(テーブル141523242533[[#This Row],[列4]]-テーブル141523242533[[#This Row],[列2]]),
                               0)))</calculatedColumnFormula>
    </tableColumn>
    <tableColumn id="6" name="列6" headerRowDxfId="237" dataDxfId="236"/>
    <tableColumn id="7" name="列7" headerRowDxfId="235" dataDxfId="234">
      <calculatedColumnFormula>IF(OR(テーブル141523242533[[#This Row],[列2]]="",
          テーブル141523242533[[#This Row],[列4]]=""),
     "00",
     IF(ISERROR(MINUTE(テーブル141523242533[[#This Row],[列4]]-テーブル141523242533[[#This Row],[列15]]-テーブル141523242533[[#This Row],[列2]])),
        IF(ISERROR(MINUTE(テーブル141523242533[[#This Row],[列4]]-テーブル141523242533[[#This Row],[列2]])),
           "00",
           IF(MINUTE(テーブル141523242533[[#This Row],[列4]]-テーブル141523242533[[#This Row],[列2]])&lt;30,
              "00",
              30)),
        IF(MINUTE(テーブル141523242533[[#This Row],[列4]]-テーブル141523242533[[#This Row],[列15]]-テーブル141523242533[[#This Row],[列2]])&lt;30,
           "00",
           30)))</calculatedColumnFormula>
    </tableColumn>
    <tableColumn id="8" name="列8" headerRowDxfId="233" dataDxfId="232"/>
    <tableColumn id="9" name="列9" headerRowDxfId="231" dataDxfId="230" headerRowCellStyle="桁区切り" dataCellStyle="桁区切り">
      <calculatedColumnFormula>IFERROR((テーブル141523242533[[#This Row],[列5]]+テーブル141523242533[[#This Row],[列7]]/60)*$C$5,"")</calculatedColumnFormula>
    </tableColumn>
    <tableColumn id="10" name="列10" headerRowDxfId="229" dataDxfId="228"/>
    <tableColumn id="11" name="列11" headerRowDxfId="227" dataDxfId="226"/>
    <tableColumn id="12" name="列12" headerRowDxfId="225" dataDxfId="224"/>
  </tableColumns>
  <tableStyleInfo showFirstColumn="0" showLastColumn="0" showRowStripes="1" showColumnStripes="0"/>
</table>
</file>

<file path=xl/tables/table2.xml><?xml version="1.0" encoding="utf-8"?>
<table xmlns="http://schemas.openxmlformats.org/spreadsheetml/2006/main" id="42" name="テーブル1643" displayName="テーブル1643" ref="A6:F27" totalsRowCount="1" headerRowDxfId="718" dataDxfId="717" totalsRowDxfId="716" headerRowCellStyle="標準 2">
  <autoFilter ref="A6:F26"/>
  <tableColumns count="6">
    <tableColumn id="1" name="年　月" totalsRowLabel="合計" dataDxfId="715" totalsRowDxfId="714" dataCellStyle="標準 2"/>
    <tableColumn id="4" name="総支給額_x000a_（円、A）" dataDxfId="713" totalsRowDxfId="712" dataCellStyle="標準 2"/>
    <tableColumn id="6" name="人件費単価_x000a_（円、B）" dataDxfId="711" totalsRowDxfId="710" dataCellStyle="標準 2">
      <calculatedColumnFormula>LOOKUP(MIN(テーブル1643[総支給額
（円、A）]),テーブル1544[円以上],テーブル1544[円])</calculatedColumnFormula>
    </tableColumn>
    <tableColumn id="7" name="従事時間_x000a_(時間、C） " totalsRowFunction="sum" dataDxfId="709" totalsRowDxfId="708" dataCellStyle="標準 2"/>
    <tableColumn id="8" name="算定額_x000a_(D)=(B)X(C)" totalsRowFunction="sum" dataDxfId="707" totalsRowDxfId="706" dataCellStyle="標準 2">
      <calculatedColumnFormula>テーブル1643[[#This Row],[人件費単価
（円、B）]]*テーブル1643[[#This Row],[従事時間
(時間、C） ]]</calculatedColumnFormula>
    </tableColumn>
    <tableColumn id="9" name="助成対象経費（円）_x000a_(A)を上限とする" totalsRowFunction="sum" dataDxfId="705" totalsRowDxfId="704" dataCellStyle="標準 2">
      <calculatedColumnFormula>IF(テーブル1643[[#This Row],[総支給額
（円、A）]]&lt;=テーブル1643[[#This Row],[算定額
(D)=(B)X(C)]],テーブル1643[[#This Row],[総支給額
（円、A）]],テーブル1643[[#This Row],[算定額
(D)=(B)X(C)]])</calculatedColumnFormula>
    </tableColumn>
  </tableColumns>
  <tableStyleInfo name="テーブル スタイル 1 2" showFirstColumn="1" showLastColumn="0" showRowStripes="1" showColumnStripes="0"/>
</table>
</file>

<file path=xl/tables/table20.xml><?xml version="1.0" encoding="utf-8"?>
<table xmlns="http://schemas.openxmlformats.org/spreadsheetml/2006/main" id="31" name="テーブル141523242532" displayName="テーブル141523242532" ref="A8:N30" headerRowCount="0" totalsRowShown="0" headerRowDxfId="223" dataDxfId="221" headerRowBorderDxfId="222" tableBorderDxfId="220">
  <tableColumns count="14">
    <tableColumn id="1" name="列1" headerRowDxfId="219" dataDxfId="218"/>
    <tableColumn id="14" name="列14" headerRowDxfId="217" dataDxfId="216">
      <calculatedColumnFormula>IF(テーブル141523242532[[#This Row],[列1]]="",
    "",
    TEXT(テーブル141523242532[[#This Row],[列1]],"(aaa)"))</calculatedColumnFormula>
    </tableColumn>
    <tableColumn id="2" name="列2" headerRowDxfId="215" dataDxfId="214"/>
    <tableColumn id="3" name="列3" headerRowDxfId="213" dataDxfId="212"/>
    <tableColumn id="4" name="列4" headerRowDxfId="211" dataDxfId="210"/>
    <tableColumn id="15" name="列15" headerRowDxfId="209" dataDxfId="208"/>
    <tableColumn id="5" name="列5" headerRowDxfId="207" dataDxfId="206">
      <calculatedColumnFormula>IF(OR(テーブル141523242532[[#This Row],[列2]]="",
          テーブル141523242532[[#This Row],[列4]]=""),
     0,
     IFERROR(HOUR(テーブル141523242532[[#This Row],[列4]]-テーブル141523242532[[#This Row],[列15]]-テーブル141523242532[[#This Row],[列2]]),
                  IFERROR(HOUR(テーブル141523242532[[#This Row],[列4]]-テーブル141523242532[[#This Row],[列2]]),
                               0)))</calculatedColumnFormula>
    </tableColumn>
    <tableColumn id="6" name="列6" headerRowDxfId="205" dataDxfId="204"/>
    <tableColumn id="7" name="列7" headerRowDxfId="203" dataDxfId="202">
      <calculatedColumnFormula>IF(OR(テーブル141523242532[[#This Row],[列2]]="",
          テーブル141523242532[[#This Row],[列4]]=""),
     "00",
     IF(ISERROR(MINUTE(テーブル141523242532[[#This Row],[列4]]-テーブル141523242532[[#This Row],[列15]]-テーブル141523242532[[#This Row],[列2]])),
        IF(ISERROR(MINUTE(テーブル141523242532[[#This Row],[列4]]-テーブル141523242532[[#This Row],[列2]])),
           "00",
           IF(MINUTE(テーブル141523242532[[#This Row],[列4]]-テーブル141523242532[[#This Row],[列2]])&lt;30,
              "00",
              30)),
        IF(MINUTE(テーブル141523242532[[#This Row],[列4]]-テーブル141523242532[[#This Row],[列15]]-テーブル141523242532[[#This Row],[列2]])&lt;30,
           "00",
           30)))</calculatedColumnFormula>
    </tableColumn>
    <tableColumn id="8" name="列8" headerRowDxfId="201" dataDxfId="200"/>
    <tableColumn id="9" name="列9" headerRowDxfId="199" dataDxfId="198" headerRowCellStyle="桁区切り" dataCellStyle="桁区切り">
      <calculatedColumnFormula>IFERROR((テーブル141523242532[[#This Row],[列5]]+テーブル141523242532[[#This Row],[列7]]/60)*$C$5,"")</calculatedColumnFormula>
    </tableColumn>
    <tableColumn id="10" name="列10" headerRowDxfId="197" dataDxfId="196"/>
    <tableColumn id="11" name="列11" headerRowDxfId="195" dataDxfId="194"/>
    <tableColumn id="12" name="列12" headerRowDxfId="193" dataDxfId="192"/>
  </tableColumns>
  <tableStyleInfo showFirstColumn="0" showLastColumn="0" showRowStripes="1" showColumnStripes="0"/>
</table>
</file>

<file path=xl/tables/table21.xml><?xml version="1.0" encoding="utf-8"?>
<table xmlns="http://schemas.openxmlformats.org/spreadsheetml/2006/main" id="30" name="テーブル141523242531" displayName="テーブル141523242531" ref="A8:N30" headerRowCount="0" totalsRowShown="0" headerRowDxfId="191" dataDxfId="189" headerRowBorderDxfId="190" tableBorderDxfId="188">
  <tableColumns count="14">
    <tableColumn id="1" name="列1" headerRowDxfId="187" dataDxfId="186"/>
    <tableColumn id="14" name="列14" headerRowDxfId="185" dataDxfId="184">
      <calculatedColumnFormula>IF(テーブル141523242531[[#This Row],[列1]]="",
    "",
    TEXT(テーブル141523242531[[#This Row],[列1]],"(aaa)"))</calculatedColumnFormula>
    </tableColumn>
    <tableColumn id="2" name="列2" headerRowDxfId="183" dataDxfId="182"/>
    <tableColumn id="3" name="列3" headerRowDxfId="181" dataDxfId="180"/>
    <tableColumn id="4" name="列4" headerRowDxfId="179" dataDxfId="178"/>
    <tableColumn id="15" name="列15" headerRowDxfId="177" dataDxfId="176"/>
    <tableColumn id="5" name="列5" headerRowDxfId="175" dataDxfId="174">
      <calculatedColumnFormula>IF(OR(テーブル141523242531[[#This Row],[列2]]="",
          テーブル141523242531[[#This Row],[列4]]=""),
     0,
     IFERROR(HOUR(テーブル141523242531[[#This Row],[列4]]-テーブル141523242531[[#This Row],[列15]]-テーブル141523242531[[#This Row],[列2]]),
                  IFERROR(HOUR(テーブル141523242531[[#This Row],[列4]]-テーブル141523242531[[#This Row],[列2]]),
                               0)))</calculatedColumnFormula>
    </tableColumn>
    <tableColumn id="6" name="列6" headerRowDxfId="173" dataDxfId="172"/>
    <tableColumn id="7" name="列7" headerRowDxfId="171" dataDxfId="170">
      <calculatedColumnFormula>IF(OR(テーブル141523242531[[#This Row],[列2]]="",
          テーブル141523242531[[#This Row],[列4]]=""),
     "00",
     IF(ISERROR(MINUTE(テーブル141523242531[[#This Row],[列4]]-テーブル141523242531[[#This Row],[列15]]-テーブル141523242531[[#This Row],[列2]])),
        IF(ISERROR(MINUTE(テーブル141523242531[[#This Row],[列4]]-テーブル141523242531[[#This Row],[列2]])),
           "00",
           IF(MINUTE(テーブル141523242531[[#This Row],[列4]]-テーブル141523242531[[#This Row],[列2]])&lt;30,
              "00",
              30)),
        IF(MINUTE(テーブル141523242531[[#This Row],[列4]]-テーブル141523242531[[#This Row],[列15]]-テーブル141523242531[[#This Row],[列2]])&lt;30,
           "00",
           30)))</calculatedColumnFormula>
    </tableColumn>
    <tableColumn id="8" name="列8" headerRowDxfId="169" dataDxfId="168"/>
    <tableColumn id="9" name="列9" headerRowDxfId="167" dataDxfId="166" headerRowCellStyle="桁区切り" dataCellStyle="桁区切り">
      <calculatedColumnFormula>IFERROR((テーブル141523242531[[#This Row],[列5]]+テーブル141523242531[[#This Row],[列7]]/60)*$C$5,"")</calculatedColumnFormula>
    </tableColumn>
    <tableColumn id="10" name="列10" headerRowDxfId="165" dataDxfId="164"/>
    <tableColumn id="11" name="列11" headerRowDxfId="163" dataDxfId="162"/>
    <tableColumn id="12" name="列12" headerRowDxfId="161" dataDxfId="160"/>
  </tableColumns>
  <tableStyleInfo showFirstColumn="0" showLastColumn="0" showRowStripes="1" showColumnStripes="0"/>
</table>
</file>

<file path=xl/tables/table22.xml><?xml version="1.0" encoding="utf-8"?>
<table xmlns="http://schemas.openxmlformats.org/spreadsheetml/2006/main" id="29" name="テーブル141523242530" displayName="テーブル141523242530" ref="A8:N30" headerRowCount="0" totalsRowShown="0" headerRowDxfId="159" dataDxfId="157" headerRowBorderDxfId="158" tableBorderDxfId="156">
  <tableColumns count="14">
    <tableColumn id="1" name="列1" headerRowDxfId="155" dataDxfId="154"/>
    <tableColumn id="14" name="列14" headerRowDxfId="153" dataDxfId="152">
      <calculatedColumnFormula>IF(テーブル141523242530[[#This Row],[列1]]="",
    "",
    TEXT(テーブル141523242530[[#This Row],[列1]],"(aaa)"))</calculatedColumnFormula>
    </tableColumn>
    <tableColumn id="2" name="列2" headerRowDxfId="151" dataDxfId="150"/>
    <tableColumn id="3" name="列3" headerRowDxfId="149" dataDxfId="148"/>
    <tableColumn id="4" name="列4" headerRowDxfId="147" dataDxfId="146"/>
    <tableColumn id="15" name="列15" headerRowDxfId="145" dataDxfId="144"/>
    <tableColumn id="5" name="列5" headerRowDxfId="143" dataDxfId="142">
      <calculatedColumnFormula>IF(OR(テーブル141523242530[[#This Row],[列2]]="",
          テーブル141523242530[[#This Row],[列4]]=""),
     0,
     IFERROR(HOUR(テーブル141523242530[[#This Row],[列4]]-テーブル141523242530[[#This Row],[列15]]-テーブル141523242530[[#This Row],[列2]]),
                  IFERROR(HOUR(テーブル141523242530[[#This Row],[列4]]-テーブル141523242530[[#This Row],[列2]]),
                               0)))</calculatedColumnFormula>
    </tableColumn>
    <tableColumn id="6" name="列6" headerRowDxfId="141" dataDxfId="140"/>
    <tableColumn id="7" name="列7" headerRowDxfId="139" dataDxfId="138">
      <calculatedColumnFormula>IF(OR(テーブル141523242530[[#This Row],[列2]]="",
          テーブル141523242530[[#This Row],[列4]]=""),
     "00",
     IF(ISERROR(MINUTE(テーブル141523242530[[#This Row],[列4]]-テーブル141523242530[[#This Row],[列15]]-テーブル141523242530[[#This Row],[列2]])),
        IF(ISERROR(MINUTE(テーブル141523242530[[#This Row],[列4]]-テーブル141523242530[[#This Row],[列2]])),
           "00",
           IF(MINUTE(テーブル141523242530[[#This Row],[列4]]-テーブル141523242530[[#This Row],[列2]])&lt;30,
              "00",
              30)),
        IF(MINUTE(テーブル141523242530[[#This Row],[列4]]-テーブル141523242530[[#This Row],[列15]]-テーブル141523242530[[#This Row],[列2]])&lt;30,
           "00",
           30)))</calculatedColumnFormula>
    </tableColumn>
    <tableColumn id="8" name="列8" headerRowDxfId="137" dataDxfId="136"/>
    <tableColumn id="9" name="列9" headerRowDxfId="135" dataDxfId="134" headerRowCellStyle="桁区切り" dataCellStyle="桁区切り">
      <calculatedColumnFormula>IFERROR((テーブル141523242530[[#This Row],[列5]]+テーブル141523242530[[#This Row],[列7]]/60)*$C$5,"")</calculatedColumnFormula>
    </tableColumn>
    <tableColumn id="10" name="列10" headerRowDxfId="133" dataDxfId="132"/>
    <tableColumn id="11" name="列11" headerRowDxfId="131" dataDxfId="130"/>
    <tableColumn id="12" name="列12" headerRowDxfId="129" dataDxfId="128"/>
  </tableColumns>
  <tableStyleInfo showFirstColumn="0" showLastColumn="0" showRowStripes="1" showColumnStripes="0"/>
</table>
</file>

<file path=xl/tables/table23.xml><?xml version="1.0" encoding="utf-8"?>
<table xmlns="http://schemas.openxmlformats.org/spreadsheetml/2006/main" id="28" name="テーブル141523242529" displayName="テーブル141523242529" ref="A8:N30" headerRowCount="0" totalsRowShown="0" headerRowDxfId="127" dataDxfId="125" headerRowBorderDxfId="126" tableBorderDxfId="124">
  <tableColumns count="14">
    <tableColumn id="1" name="列1" headerRowDxfId="123" dataDxfId="122"/>
    <tableColumn id="14" name="列14" headerRowDxfId="121" dataDxfId="120">
      <calculatedColumnFormula>IF(テーブル141523242529[[#This Row],[列1]]="",
    "",
    TEXT(テーブル141523242529[[#This Row],[列1]],"(aaa)"))</calculatedColumnFormula>
    </tableColumn>
    <tableColumn id="2" name="列2" headerRowDxfId="119" dataDxfId="118"/>
    <tableColumn id="3" name="列3" headerRowDxfId="117" dataDxfId="116"/>
    <tableColumn id="4" name="列4" headerRowDxfId="115" dataDxfId="114"/>
    <tableColumn id="15" name="列15" headerRowDxfId="113" dataDxfId="112"/>
    <tableColumn id="5" name="列5" headerRowDxfId="111" dataDxfId="110">
      <calculatedColumnFormula>IF(OR(テーブル141523242529[[#This Row],[列2]]="",
          テーブル141523242529[[#This Row],[列4]]=""),
     0,
     IFERROR(HOUR(テーブル141523242529[[#This Row],[列4]]-テーブル141523242529[[#This Row],[列15]]-テーブル141523242529[[#This Row],[列2]]),
                  IFERROR(HOUR(テーブル141523242529[[#This Row],[列4]]-テーブル141523242529[[#This Row],[列2]]),
                               0)))</calculatedColumnFormula>
    </tableColumn>
    <tableColumn id="6" name="列6" headerRowDxfId="109" dataDxfId="108"/>
    <tableColumn id="7" name="列7" headerRowDxfId="107" dataDxfId="106">
      <calculatedColumnFormula>IF(OR(テーブル141523242529[[#This Row],[列2]]="",
          テーブル141523242529[[#This Row],[列4]]=""),
     "00",
     IF(ISERROR(MINUTE(テーブル141523242529[[#This Row],[列4]]-テーブル141523242529[[#This Row],[列15]]-テーブル141523242529[[#This Row],[列2]])),
        IF(ISERROR(MINUTE(テーブル141523242529[[#This Row],[列4]]-テーブル141523242529[[#This Row],[列2]])),
           "00",
           IF(MINUTE(テーブル141523242529[[#This Row],[列4]]-テーブル141523242529[[#This Row],[列2]])&lt;30,
              "00",
              30)),
        IF(MINUTE(テーブル141523242529[[#This Row],[列4]]-テーブル141523242529[[#This Row],[列15]]-テーブル141523242529[[#This Row],[列2]])&lt;30,
           "00",
           30)))</calculatedColumnFormula>
    </tableColumn>
    <tableColumn id="8" name="列8" headerRowDxfId="105" dataDxfId="104"/>
    <tableColumn id="9" name="列9" headerRowDxfId="103" dataDxfId="102" headerRowCellStyle="桁区切り" dataCellStyle="桁区切り">
      <calculatedColumnFormula>IFERROR((テーブル141523242529[[#This Row],[列5]]+テーブル141523242529[[#This Row],[列7]]/60)*$C$5,"")</calculatedColumnFormula>
    </tableColumn>
    <tableColumn id="10" name="列10" headerRowDxfId="101" dataDxfId="100"/>
    <tableColumn id="11" name="列11" headerRowDxfId="99" dataDxfId="98"/>
    <tableColumn id="12" name="列12" headerRowDxfId="97" dataDxfId="96"/>
  </tableColumns>
  <tableStyleInfo showFirstColumn="0" showLastColumn="0" showRowStripes="1" showColumnStripes="0"/>
</table>
</file>

<file path=xl/tables/table24.xml><?xml version="1.0" encoding="utf-8"?>
<table xmlns="http://schemas.openxmlformats.org/spreadsheetml/2006/main" id="27" name="テーブル141523242528" displayName="テーブル141523242528" ref="A8:N30" headerRowCount="0" totalsRowShown="0" headerRowDxfId="95" dataDxfId="93" headerRowBorderDxfId="94" tableBorderDxfId="92">
  <tableColumns count="14">
    <tableColumn id="1" name="列1" headerRowDxfId="91" dataDxfId="90"/>
    <tableColumn id="14" name="列14" headerRowDxfId="89" dataDxfId="88">
      <calculatedColumnFormula>IF(テーブル141523242528[[#This Row],[列1]]="",
    "",
    TEXT(テーブル141523242528[[#This Row],[列1]],"(aaa)"))</calculatedColumnFormula>
    </tableColumn>
    <tableColumn id="2" name="列2" headerRowDxfId="87" dataDxfId="86"/>
    <tableColumn id="3" name="列3" headerRowDxfId="85" dataDxfId="84"/>
    <tableColumn id="4" name="列4" headerRowDxfId="83" dataDxfId="82"/>
    <tableColumn id="15" name="列15" headerRowDxfId="81" dataDxfId="80"/>
    <tableColumn id="5" name="列5" headerRowDxfId="79" dataDxfId="78">
      <calculatedColumnFormula>IF(OR(テーブル141523242528[[#This Row],[列2]]="",
          テーブル141523242528[[#This Row],[列4]]=""),
     0,
     IFERROR(HOUR(テーブル141523242528[[#This Row],[列4]]-テーブル141523242528[[#This Row],[列15]]-テーブル141523242528[[#This Row],[列2]]),
                  IFERROR(HOUR(テーブル141523242528[[#This Row],[列4]]-テーブル141523242528[[#This Row],[列2]]),
                               0)))</calculatedColumnFormula>
    </tableColumn>
    <tableColumn id="6" name="列6" headerRowDxfId="77" dataDxfId="76"/>
    <tableColumn id="7" name="列7" headerRowDxfId="75" dataDxfId="74">
      <calculatedColumnFormula>IF(OR(テーブル141523242528[[#This Row],[列2]]="",
          テーブル141523242528[[#This Row],[列4]]=""),
     "00",
     IF(ISERROR(MINUTE(テーブル141523242528[[#This Row],[列4]]-テーブル141523242528[[#This Row],[列15]]-テーブル141523242528[[#This Row],[列2]])),
        IF(ISERROR(MINUTE(テーブル141523242528[[#This Row],[列4]]-テーブル141523242528[[#This Row],[列2]])),
           "00",
           IF(MINUTE(テーブル141523242528[[#This Row],[列4]]-テーブル141523242528[[#This Row],[列2]])&lt;30,
              "00",
              30)),
        IF(MINUTE(テーブル141523242528[[#This Row],[列4]]-テーブル141523242528[[#This Row],[列15]]-テーブル141523242528[[#This Row],[列2]])&lt;30,
           "00",
           30)))</calculatedColumnFormula>
    </tableColumn>
    <tableColumn id="8" name="列8" headerRowDxfId="73" dataDxfId="72"/>
    <tableColumn id="9" name="列9" headerRowDxfId="71" dataDxfId="70" headerRowCellStyle="桁区切り" dataCellStyle="桁区切り">
      <calculatedColumnFormula>IFERROR((テーブル141523242528[[#This Row],[列5]]+テーブル141523242528[[#This Row],[列7]]/60)*$C$5,"")</calculatedColumnFormula>
    </tableColumn>
    <tableColumn id="10" name="列10" headerRowDxfId="69" dataDxfId="68"/>
    <tableColumn id="11" name="列11" headerRowDxfId="67" dataDxfId="66"/>
    <tableColumn id="12" name="列12" headerRowDxfId="65" dataDxfId="64"/>
  </tableColumns>
  <tableStyleInfo showFirstColumn="0" showLastColumn="0" showRowStripes="1" showColumnStripes="0"/>
</table>
</file>

<file path=xl/tables/table25.xml><?xml version="1.0" encoding="utf-8"?>
<table xmlns="http://schemas.openxmlformats.org/spreadsheetml/2006/main" id="26" name="テーブル141523242527" displayName="テーブル141523242527" ref="A8:N30" headerRowCount="0" totalsRowShown="0" headerRowDxfId="63" dataDxfId="61" headerRowBorderDxfId="62" tableBorderDxfId="60">
  <tableColumns count="14">
    <tableColumn id="1" name="列1" headerRowDxfId="59" dataDxfId="58"/>
    <tableColumn id="14" name="列14" headerRowDxfId="57" dataDxfId="56">
      <calculatedColumnFormula>IF(テーブル141523242527[[#This Row],[列1]]="",
    "",
    TEXT(テーブル141523242527[[#This Row],[列1]],"(aaa)"))</calculatedColumnFormula>
    </tableColumn>
    <tableColumn id="2" name="列2" headerRowDxfId="55" dataDxfId="54"/>
    <tableColumn id="3" name="列3" headerRowDxfId="53" dataDxfId="52"/>
    <tableColumn id="4" name="列4" headerRowDxfId="51" dataDxfId="50"/>
    <tableColumn id="15" name="列15" headerRowDxfId="49" dataDxfId="48"/>
    <tableColumn id="5" name="列5" headerRowDxfId="47" dataDxfId="46">
      <calculatedColumnFormula>IF(OR(テーブル141523242527[[#This Row],[列2]]="",
          テーブル141523242527[[#This Row],[列4]]=""),
     0,
     IFERROR(HOUR(テーブル141523242527[[#This Row],[列4]]-テーブル141523242527[[#This Row],[列15]]-テーブル141523242527[[#This Row],[列2]]),
                  IFERROR(HOUR(テーブル141523242527[[#This Row],[列4]]-テーブル141523242527[[#This Row],[列2]]),
                               0)))</calculatedColumnFormula>
    </tableColumn>
    <tableColumn id="6" name="列6" headerRowDxfId="45" dataDxfId="44"/>
    <tableColumn id="7" name="列7" headerRowDxfId="43" dataDxfId="42">
      <calculatedColumnFormula>IF(OR(テーブル141523242527[[#This Row],[列2]]="",
          テーブル141523242527[[#This Row],[列4]]=""),
     "00",
     IF(ISERROR(MINUTE(テーブル141523242527[[#This Row],[列4]]-テーブル141523242527[[#This Row],[列15]]-テーブル141523242527[[#This Row],[列2]])),
        IF(ISERROR(MINUTE(テーブル141523242527[[#This Row],[列4]]-テーブル141523242527[[#This Row],[列2]])),
           "00",
           IF(MINUTE(テーブル141523242527[[#This Row],[列4]]-テーブル141523242527[[#This Row],[列2]])&lt;30,
              "00",
              30)),
        IF(MINUTE(テーブル141523242527[[#This Row],[列4]]-テーブル141523242527[[#This Row],[列15]]-テーブル141523242527[[#This Row],[列2]])&lt;30,
           "00",
           30)))</calculatedColumnFormula>
    </tableColumn>
    <tableColumn id="8" name="列8" headerRowDxfId="41" dataDxfId="40"/>
    <tableColumn id="9" name="列9" headerRowDxfId="39" dataDxfId="38" headerRowCellStyle="桁区切り" dataCellStyle="桁区切り">
      <calculatedColumnFormula>IFERROR((テーブル141523242527[[#This Row],[列5]]+テーブル141523242527[[#This Row],[列7]]/60)*$C$5,"")</calculatedColumnFormula>
    </tableColumn>
    <tableColumn id="10" name="列10" headerRowDxfId="37" dataDxfId="36"/>
    <tableColumn id="11" name="列11" headerRowDxfId="35" dataDxfId="34"/>
    <tableColumn id="12" name="列12" headerRowDxfId="33" dataDxfId="32"/>
  </tableColumns>
  <tableStyleInfo showFirstColumn="0" showLastColumn="0" showRowStripes="1" showColumnStripes="0"/>
</table>
</file>

<file path=xl/tables/table26.xml><?xml version="1.0" encoding="utf-8"?>
<table xmlns="http://schemas.openxmlformats.org/spreadsheetml/2006/main" id="25" name="テーブル141523242526" displayName="テーブル141523242526" ref="A8:N30" headerRowCount="0" totalsRowShown="0" headerRowDxfId="31" dataDxfId="29" headerRowBorderDxfId="30" tableBorderDxfId="28">
  <tableColumns count="14">
    <tableColumn id="1" name="列1" headerRowDxfId="27" dataDxfId="26"/>
    <tableColumn id="14" name="列14" headerRowDxfId="25" dataDxfId="24">
      <calculatedColumnFormula>IF(テーブル141523242526[[#This Row],[列1]]="",
    "",
    TEXT(テーブル141523242526[[#This Row],[列1]],"(aaa)"))</calculatedColumnFormula>
    </tableColumn>
    <tableColumn id="2" name="列2" headerRowDxfId="23" dataDxfId="22"/>
    <tableColumn id="3" name="列3" headerRowDxfId="21" dataDxfId="20"/>
    <tableColumn id="4" name="列4" headerRowDxfId="19" dataDxfId="18"/>
    <tableColumn id="15" name="列15" headerRowDxfId="17" dataDxfId="16"/>
    <tableColumn id="5" name="列5" headerRowDxfId="15" dataDxfId="14">
      <calculatedColumnFormula>IF(OR(テーブル141523242526[[#This Row],[列2]]="",
          テーブル141523242526[[#This Row],[列4]]=""),
     0,
     IFERROR(HOUR(テーブル141523242526[[#This Row],[列4]]-テーブル141523242526[[#This Row],[列15]]-テーブル141523242526[[#This Row],[列2]]),
                  IFERROR(HOUR(テーブル141523242526[[#This Row],[列4]]-テーブル141523242526[[#This Row],[列2]]),
                               0)))</calculatedColumnFormula>
    </tableColumn>
    <tableColumn id="6" name="列6" headerRowDxfId="13" dataDxfId="12"/>
    <tableColumn id="7" name="列7" headerRowDxfId="11" dataDxfId="10">
      <calculatedColumnFormula>IF(OR(テーブル141523242526[[#This Row],[列2]]="",
          テーブル141523242526[[#This Row],[列4]]=""),
     "00",
     IF(ISERROR(MINUTE(テーブル141523242526[[#This Row],[列4]]-テーブル141523242526[[#This Row],[列15]]-テーブル141523242526[[#This Row],[列2]])),
        IF(ISERROR(MINUTE(テーブル141523242526[[#This Row],[列4]]-テーブル141523242526[[#This Row],[列2]])),
           "00",
           IF(MINUTE(テーブル141523242526[[#This Row],[列4]]-テーブル141523242526[[#This Row],[列2]])&lt;30,
              "00",
              30)),
        IF(MINUTE(テーブル141523242526[[#This Row],[列4]]-テーブル141523242526[[#This Row],[列15]]-テーブル141523242526[[#This Row],[列2]])&lt;30,
           "00",
           30)))</calculatedColumnFormula>
    </tableColumn>
    <tableColumn id="8" name="列8" headerRowDxfId="9" dataDxfId="8"/>
    <tableColumn id="9" name="列9" headerRowDxfId="7" dataDxfId="6" headerRowCellStyle="桁区切り" dataCellStyle="桁区切り">
      <calculatedColumnFormula>IFERROR((テーブル141523242526[[#This Row],[列5]]+テーブル141523242526[[#This Row],[列7]]/60)*$C$5,"")</calculatedColumnFormula>
    </tableColumn>
    <tableColumn id="10" name="列10" headerRowDxfId="5" dataDxfId="4"/>
    <tableColumn id="11" name="列11" headerRowDxfId="3" dataDxfId="2"/>
    <tableColumn id="12" name="列12" headerRowDxfId="1" dataDxfId="0"/>
  </tableColumns>
  <tableStyleInfo showFirstColumn="0" showLastColumn="0" showRowStripes="1" showColumnStripes="0"/>
</table>
</file>

<file path=xl/tables/table3.xml><?xml version="1.0" encoding="utf-8"?>
<table xmlns="http://schemas.openxmlformats.org/spreadsheetml/2006/main" id="43" name="テーブル1544" displayName="テーブル1544" ref="H29:K56" totalsRowShown="0" headerRowDxfId="703" headerRowBorderDxfId="702" tableBorderDxfId="701" totalsRowBorderDxfId="700">
  <autoFilter ref="H29:K56"/>
  <tableColumns count="4">
    <tableColumn id="1" name="円以上" dataDxfId="699" dataCellStyle="標準 2"/>
    <tableColumn id="2" name="～" dataDxfId="698" dataCellStyle="標準 2"/>
    <tableColumn id="3" name="円未満" dataDxfId="697" dataCellStyle="標準 2"/>
    <tableColumn id="4" name="円" dataDxfId="696" dataCellStyle="標準 2"/>
  </tableColumns>
  <tableStyleInfo name="テーブル スタイル 1 2" showFirstColumn="0" showLastColumn="0" showRowStripes="1" showColumnStripes="0"/>
</table>
</file>

<file path=xl/tables/table4.xml><?xml version="1.0" encoding="utf-8"?>
<table xmlns="http://schemas.openxmlformats.org/spreadsheetml/2006/main" id="16" name="テーブル16" displayName="テーブル16" ref="A6:F27" totalsRowCount="1" headerRowDxfId="694" dataDxfId="693" totalsRowDxfId="692" headerRowCellStyle="標準 2">
  <autoFilter ref="A6:F26"/>
  <tableColumns count="6">
    <tableColumn id="1" name="年　月" totalsRowLabel="合計" dataDxfId="691" totalsRowDxfId="690" dataCellStyle="標準 2"/>
    <tableColumn id="4" name="総支給額_x000a_（円、A）" dataDxfId="689" totalsRowDxfId="688" dataCellStyle="標準 2"/>
    <tableColumn id="6" name="人件費単価_x000a_（円、B）" dataDxfId="687" totalsRowDxfId="686" dataCellStyle="標準 2">
      <calculatedColumnFormula>LOOKUP(MIN(テーブル16[総支給額
（円、A）]),テーブル15[円以上],テーブル15[円])</calculatedColumnFormula>
    </tableColumn>
    <tableColumn id="7" name="従事時間_x000a_(時間、C） " totalsRowFunction="sum" dataDxfId="685" totalsRowDxfId="684" dataCellStyle="標準 2"/>
    <tableColumn id="8" name="算定額_x000a_(D)=(B)X(C)" totalsRowFunction="sum" dataDxfId="683" totalsRowDxfId="682" dataCellStyle="標準 2">
      <calculatedColumnFormula>テーブル16[[#This Row],[人件費単価
（円、B）]]*テーブル16[[#This Row],[従事時間
(時間、C） ]]</calculatedColumnFormula>
    </tableColumn>
    <tableColumn id="9" name="助成対象経費（円）_x000a_(A)を上限とする" totalsRowFunction="sum" dataDxfId="681" totalsRowDxfId="680" dataCellStyle="標準 2">
      <calculatedColumnFormula>IF(テーブル16[[#This Row],[総支給額
（円、A）]]&lt;テーブル16[[#This Row],[算定額
(D)=(B)X(C)]],
     テーブル16[[#This Row],[総支給額
（円、A）]],
     テーブル16[[#This Row],[算定額
(D)=(B)X(C)]])</calculatedColumnFormula>
    </tableColumn>
  </tableColumns>
  <tableStyleInfo name="テーブル スタイル 1 2" showFirstColumn="1" showLastColumn="0" showRowStripes="1" showColumnStripes="0"/>
</table>
</file>

<file path=xl/tables/table5.xml><?xml version="1.0" encoding="utf-8"?>
<table xmlns="http://schemas.openxmlformats.org/spreadsheetml/2006/main" id="15" name="テーブル15" displayName="テーブル15" ref="H29:K56" totalsRowShown="0" headerRowDxfId="679" headerRowBorderDxfId="678" tableBorderDxfId="677" totalsRowBorderDxfId="676">
  <autoFilter ref="H29:K56"/>
  <tableColumns count="4">
    <tableColumn id="1" name="円以上" dataDxfId="675" dataCellStyle="標準 2"/>
    <tableColumn id="2" name="～" dataDxfId="674" dataCellStyle="標準 2"/>
    <tableColumn id="3" name="円未満" dataDxfId="673" dataCellStyle="標準 2"/>
    <tableColumn id="4" name="円" dataDxfId="672" dataCellStyle="標準 2"/>
  </tableColumns>
  <tableStyleInfo name="テーブル スタイル 1 2" showFirstColumn="0" showLastColumn="0" showRowStripes="1" showColumnStripes="0"/>
</table>
</file>

<file path=xl/tables/table6.xml><?xml version="1.0" encoding="utf-8"?>
<table xmlns="http://schemas.openxmlformats.org/spreadsheetml/2006/main" id="41" name="テーブル141542" displayName="テーブル141542" ref="A8:N30" headerRowCount="0" totalsRowShown="0" headerRowDxfId="671" dataDxfId="669" headerRowBorderDxfId="670" tableBorderDxfId="668">
  <tableColumns count="14">
    <tableColumn id="1" name="列1" headerRowDxfId="667" dataDxfId="666"/>
    <tableColumn id="14" name="列14" headerRowDxfId="665" dataDxfId="664">
      <calculatedColumnFormula>IF(テーブル141542[[#This Row],[列1]]="",
    "",
    TEXT(テーブル141542[[#This Row],[列1]],"(aaa)"))</calculatedColumnFormula>
    </tableColumn>
    <tableColumn id="2" name="列2" headerRowDxfId="663" dataDxfId="662"/>
    <tableColumn id="3" name="列3" headerRowDxfId="661" dataDxfId="660"/>
    <tableColumn id="4" name="列4" headerRowDxfId="659" dataDxfId="658"/>
    <tableColumn id="15" name="列15" headerRowDxfId="657" dataDxfId="656"/>
    <tableColumn id="5" name="列5" headerRowDxfId="655" dataDxfId="654">
      <calculatedColumnFormula>IF(OR(テーブル141542[[#This Row],[列2]]="",
          テーブル141542[[#This Row],[列4]]=""),
     0,
     IFERROR(HOUR(テーブル141542[[#This Row],[列4]]-テーブル141542[[#This Row],[列15]]-テーブル141542[[#This Row],[列2]]),
                  IFERROR(HOUR(テーブル141542[[#This Row],[列4]]-テーブル141542[[#This Row],[列2]]),
                               0)))</calculatedColumnFormula>
    </tableColumn>
    <tableColumn id="6" name="列6" headerRowDxfId="653" dataDxfId="652"/>
    <tableColumn id="7" name="列7" headerRowDxfId="651" dataDxfId="650">
      <calculatedColumnFormula>IF(OR(テーブル141542[[#This Row],[列2]]="",
          テーブル141542[[#This Row],[列4]]=""),
     "00",
     IF(ISERROR(MINUTE(テーブル141542[[#This Row],[列4]]-テーブル141542[[#This Row],[列15]]-テーブル141542[[#This Row],[列2]])),
        IF(ISERROR(MINUTE(テーブル141542[[#This Row],[列4]]-テーブル141542[[#This Row],[列2]])),
           "00",
           IF(MINUTE(テーブル141542[[#This Row],[列4]]-テーブル141542[[#This Row],[列2]])&lt;30,
              "00",
              30)),
        IF(MINUTE(テーブル141542[[#This Row],[列4]]-テーブル141542[[#This Row],[列15]]-テーブル141542[[#This Row],[列2]])&lt;30,
           "00",
           30)))</calculatedColumnFormula>
    </tableColumn>
    <tableColumn id="8" name="列8" headerRowDxfId="649" dataDxfId="648"/>
    <tableColumn id="9" name="列9" headerRowDxfId="647" dataDxfId="646" headerRowCellStyle="桁区切り" dataCellStyle="桁区切り">
      <calculatedColumnFormula>IFERROR((テーブル141542[[#This Row],[列5]]+テーブル141542[[#This Row],[列7]]/60)*$C$5,"")</calculatedColumnFormula>
    </tableColumn>
    <tableColumn id="10" name="列10" headerRowDxfId="645" dataDxfId="644"/>
    <tableColumn id="11" name="列11" headerRowDxfId="643" dataDxfId="642"/>
    <tableColumn id="12" name="列12" headerRowDxfId="641" dataDxfId="640"/>
  </tableColumns>
  <tableStyleInfo showFirstColumn="0" showLastColumn="0" showRowStripes="1" showColumnStripes="0"/>
</table>
</file>

<file path=xl/tables/table7.xml><?xml version="1.0" encoding="utf-8"?>
<table xmlns="http://schemas.openxmlformats.org/spreadsheetml/2006/main" id="14" name="テーブル1415" displayName="テーブル1415" ref="A8:N30" headerRowCount="0" totalsRowShown="0" headerRowDxfId="639" dataDxfId="637" headerRowBorderDxfId="638" tableBorderDxfId="636">
  <tableColumns count="14">
    <tableColumn id="1" name="列1" headerRowDxfId="635" dataDxfId="634"/>
    <tableColumn id="14" name="列14" headerRowDxfId="633" dataDxfId="632">
      <calculatedColumnFormula>IF(テーブル1415[[#This Row],[列1]]="",
    "",
    TEXT(テーブル1415[[#This Row],[列1]],"(aaa)"))</calculatedColumnFormula>
    </tableColumn>
    <tableColumn id="2" name="列2" headerRowDxfId="631" dataDxfId="630"/>
    <tableColumn id="3" name="列3" headerRowDxfId="629" dataDxfId="628"/>
    <tableColumn id="4" name="列4" headerRowDxfId="627" dataDxfId="626"/>
    <tableColumn id="15" name="列15" headerRowDxfId="625" dataDxfId="624"/>
    <tableColumn id="5" name="列5" headerRowDxfId="623" dataDxfId="622">
      <calculatedColumnFormula>IF(OR(テーブル1415[[#This Row],[列2]]="",
          テーブル1415[[#This Row],[列4]]=""),
     0,
     IFERROR(HOUR(テーブル1415[[#This Row],[列4]]-テーブル1415[[#This Row],[列15]]-テーブル1415[[#This Row],[列2]]),
                  IFERROR(HOUR(テーブル1415[[#This Row],[列4]]-テーブル1415[[#This Row],[列2]]),
                               0)))</calculatedColumnFormula>
    </tableColumn>
    <tableColumn id="6" name="列6" headerRowDxfId="621" dataDxfId="620"/>
    <tableColumn id="7" name="列7" headerRowDxfId="619" dataDxfId="618">
      <calculatedColumnFormula>IF(OR(テーブル1415[[#This Row],[列2]]="",
          テーブル1415[[#This Row],[列4]]=""),
     "00",
     IF(ISERROR(MINUTE(テーブル1415[[#This Row],[列4]]-テーブル1415[[#This Row],[列15]]-テーブル1415[[#This Row],[列2]])),
        IF(ISERROR(MINUTE(テーブル1415[[#This Row],[列4]]-テーブル1415[[#This Row],[列2]])),
           "00",
           IF(MINUTE(テーブル1415[[#This Row],[列4]]-テーブル1415[[#This Row],[列2]])&lt;30,
              "00",
              30)),
        IF(MINUTE(テーブル1415[[#This Row],[列4]]-テーブル1415[[#This Row],[列15]]-テーブル1415[[#This Row],[列2]])&lt;30,
           "00",
           30)))</calculatedColumnFormula>
    </tableColumn>
    <tableColumn id="8" name="列8" headerRowDxfId="617" dataDxfId="616"/>
    <tableColumn id="9" name="列9" headerRowDxfId="615" dataDxfId="614" headerRowCellStyle="桁区切り" dataCellStyle="桁区切り">
      <calculatedColumnFormula>IFERROR((テーブル1415[[#This Row],[列5]]+テーブル1415[[#This Row],[列7]]/60)*$C$5,"")</calculatedColumnFormula>
    </tableColumn>
    <tableColumn id="10" name="列10" headerRowDxfId="613" dataDxfId="612"/>
    <tableColumn id="11" name="列11" headerRowDxfId="611" dataDxfId="610"/>
    <tableColumn id="12" name="列12" headerRowDxfId="609" dataDxfId="608"/>
  </tableColumns>
  <tableStyleInfo showFirstColumn="0" showLastColumn="0" showRowStripes="1" showColumnStripes="0"/>
</table>
</file>

<file path=xl/tables/table8.xml><?xml version="1.0" encoding="utf-8"?>
<table xmlns="http://schemas.openxmlformats.org/spreadsheetml/2006/main" id="40" name="テーブル141541" displayName="テーブル141541" ref="A8:N30" headerRowCount="0" totalsRowShown="0" headerRowDxfId="607" dataDxfId="605" headerRowBorderDxfId="606" tableBorderDxfId="604">
  <tableColumns count="14">
    <tableColumn id="1" name="列1" headerRowDxfId="603" dataDxfId="602"/>
    <tableColumn id="14" name="列14" headerRowDxfId="601" dataDxfId="600">
      <calculatedColumnFormula>IF(テーブル141541[[#This Row],[列1]]="",
    "",
    TEXT(テーブル141541[[#This Row],[列1]],"(aaa)"))</calculatedColumnFormula>
    </tableColumn>
    <tableColumn id="2" name="列2" headerRowDxfId="599" dataDxfId="598"/>
    <tableColumn id="3" name="列3" headerRowDxfId="597" dataDxfId="596"/>
    <tableColumn id="4" name="列4" headerRowDxfId="595" dataDxfId="594"/>
    <tableColumn id="15" name="列15" headerRowDxfId="593" dataDxfId="592"/>
    <tableColumn id="5" name="列5" headerRowDxfId="591" dataDxfId="590">
      <calculatedColumnFormula>IF(OR(テーブル141541[[#This Row],[列2]]="",
          テーブル141541[[#This Row],[列4]]=""),
     0,
     IFERROR(HOUR(テーブル141541[[#This Row],[列4]]-テーブル141541[[#This Row],[列15]]-テーブル141541[[#This Row],[列2]]),
                  IFERROR(HOUR(テーブル141541[[#This Row],[列4]]-テーブル141541[[#This Row],[列2]]),
                               0)))</calculatedColumnFormula>
    </tableColumn>
    <tableColumn id="6" name="列6" headerRowDxfId="589" dataDxfId="588"/>
    <tableColumn id="7" name="列7" headerRowDxfId="587" dataDxfId="586">
      <calculatedColumnFormula>IF(OR(テーブル141541[[#This Row],[列2]]="",
          テーブル141541[[#This Row],[列4]]=""),
     "00",
     IF(ISERROR(MINUTE(テーブル141541[[#This Row],[列4]]-テーブル141541[[#This Row],[列15]]-テーブル141541[[#This Row],[列2]])),
        IF(ISERROR(MINUTE(テーブル141541[[#This Row],[列4]]-テーブル141541[[#This Row],[列2]])),
           "00",
           IF(MINUTE(テーブル141541[[#This Row],[列4]]-テーブル141541[[#This Row],[列2]])&lt;30,
              "00",
              30)),
        IF(MINUTE(テーブル141541[[#This Row],[列4]]-テーブル141541[[#This Row],[列15]]-テーブル141541[[#This Row],[列2]])&lt;30,
           "00",
           30)))</calculatedColumnFormula>
    </tableColumn>
    <tableColumn id="8" name="列8" headerRowDxfId="585" dataDxfId="584"/>
    <tableColumn id="9" name="列9" headerRowDxfId="583" dataDxfId="582" headerRowCellStyle="桁区切り" dataCellStyle="桁区切り">
      <calculatedColumnFormula>IFERROR((テーブル141541[[#This Row],[列5]]+テーブル141541[[#This Row],[列7]]/60)*$C$5,"")</calculatedColumnFormula>
    </tableColumn>
    <tableColumn id="10" name="列10" headerRowDxfId="581" dataDxfId="580"/>
    <tableColumn id="11" name="列11" headerRowDxfId="579" dataDxfId="578"/>
    <tableColumn id="12" name="列12" headerRowDxfId="577" dataDxfId="576"/>
  </tableColumns>
  <tableStyleInfo showFirstColumn="0" showLastColumn="0" showRowStripes="1" showColumnStripes="0"/>
</table>
</file>

<file path=xl/tables/table9.xml><?xml version="1.0" encoding="utf-8"?>
<table xmlns="http://schemas.openxmlformats.org/spreadsheetml/2006/main" id="39" name="テーブル141540" displayName="テーブル141540" ref="A8:N30" headerRowCount="0" totalsRowShown="0" headerRowDxfId="575" dataDxfId="573" headerRowBorderDxfId="574" tableBorderDxfId="572">
  <tableColumns count="14">
    <tableColumn id="1" name="列1" headerRowDxfId="571" dataDxfId="570"/>
    <tableColumn id="14" name="列14" headerRowDxfId="569" dataDxfId="568">
      <calculatedColumnFormula>IF(テーブル141540[[#This Row],[列1]]="",
    "",
    TEXT(テーブル141540[[#This Row],[列1]],"(aaa)"))</calculatedColumnFormula>
    </tableColumn>
    <tableColumn id="2" name="列2" headerRowDxfId="567" dataDxfId="566"/>
    <tableColumn id="3" name="列3" headerRowDxfId="565" dataDxfId="564"/>
    <tableColumn id="4" name="列4" headerRowDxfId="563" dataDxfId="562"/>
    <tableColumn id="15" name="列15" headerRowDxfId="561" dataDxfId="560"/>
    <tableColumn id="5" name="列5" headerRowDxfId="559" dataDxfId="558">
      <calculatedColumnFormula>IF(OR(テーブル141540[[#This Row],[列2]]="",
          テーブル141540[[#This Row],[列4]]=""),
     0,
     IFERROR(HOUR(テーブル141540[[#This Row],[列4]]-テーブル141540[[#This Row],[列15]]-テーブル141540[[#This Row],[列2]]),
                  IFERROR(HOUR(テーブル141540[[#This Row],[列4]]-テーブル141540[[#This Row],[列2]]),
                               0)))</calculatedColumnFormula>
    </tableColumn>
    <tableColumn id="6" name="列6" headerRowDxfId="557" dataDxfId="556"/>
    <tableColumn id="7" name="列7" headerRowDxfId="555" dataDxfId="554">
      <calculatedColumnFormula>IF(OR(テーブル141540[[#This Row],[列2]]="",
          テーブル141540[[#This Row],[列4]]=""),
     "00",
     IF(ISERROR(MINUTE(テーブル141540[[#This Row],[列4]]-テーブル141540[[#This Row],[列15]]-テーブル141540[[#This Row],[列2]])),
        IF(ISERROR(MINUTE(テーブル141540[[#This Row],[列4]]-テーブル141540[[#This Row],[列2]])),
           "00",
           IF(MINUTE(テーブル141540[[#This Row],[列4]]-テーブル141540[[#This Row],[列2]])&lt;30,
              "00",
              30)),
        IF(MINUTE(テーブル141540[[#This Row],[列4]]-テーブル141540[[#This Row],[列15]]-テーブル141540[[#This Row],[列2]])&lt;30,
           "00",
           30)))</calculatedColumnFormula>
    </tableColumn>
    <tableColumn id="8" name="列8" headerRowDxfId="553" dataDxfId="552"/>
    <tableColumn id="9" name="列9" headerRowDxfId="551" dataDxfId="550" headerRowCellStyle="桁区切り" dataCellStyle="桁区切り">
      <calculatedColumnFormula>IFERROR((テーブル141540[[#This Row],[列5]]+テーブル141540[[#This Row],[列7]]/60)*$C$5,"")</calculatedColumnFormula>
    </tableColumn>
    <tableColumn id="10" name="列10" headerRowDxfId="549" dataDxfId="548"/>
    <tableColumn id="11" name="列11" headerRowDxfId="547" dataDxfId="546"/>
    <tableColumn id="12" name="列12" headerRowDxfId="545" dataDxfId="544"/>
  </tableColumns>
  <tableStyleInfo showFirstColumn="0" showLastColumn="0" showRowStripes="1" showColumnStripes="0"/>
</table>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table" Target="../tables/table11.xml"/><Relationship Id="rId2" Type="http://schemas.openxmlformats.org/officeDocument/2006/relationships/drawing" Target="../drawings/drawing7.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table" Target="../tables/table12.xml"/><Relationship Id="rId2" Type="http://schemas.openxmlformats.org/officeDocument/2006/relationships/drawing" Target="../drawings/drawing8.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table" Target="../tables/table13.xml"/><Relationship Id="rId2" Type="http://schemas.openxmlformats.org/officeDocument/2006/relationships/drawing" Target="../drawings/drawing9.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3" Type="http://schemas.openxmlformats.org/officeDocument/2006/relationships/table" Target="../tables/table14.xml"/><Relationship Id="rId2" Type="http://schemas.openxmlformats.org/officeDocument/2006/relationships/drawing" Target="../drawings/drawing10.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3" Type="http://schemas.openxmlformats.org/officeDocument/2006/relationships/table" Target="../tables/table15.xml"/><Relationship Id="rId2" Type="http://schemas.openxmlformats.org/officeDocument/2006/relationships/drawing" Target="../drawings/drawing11.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3" Type="http://schemas.openxmlformats.org/officeDocument/2006/relationships/table" Target="../tables/table16.xml"/><Relationship Id="rId2" Type="http://schemas.openxmlformats.org/officeDocument/2006/relationships/drawing" Target="../drawings/drawing12.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3" Type="http://schemas.openxmlformats.org/officeDocument/2006/relationships/table" Target="../tables/table17.xml"/><Relationship Id="rId2" Type="http://schemas.openxmlformats.org/officeDocument/2006/relationships/drawing" Target="../drawings/drawing13.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3" Type="http://schemas.openxmlformats.org/officeDocument/2006/relationships/table" Target="../tables/table18.xml"/><Relationship Id="rId2" Type="http://schemas.openxmlformats.org/officeDocument/2006/relationships/drawing" Target="../drawings/drawing14.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3" Type="http://schemas.openxmlformats.org/officeDocument/2006/relationships/table" Target="../tables/table19.xml"/><Relationship Id="rId2" Type="http://schemas.openxmlformats.org/officeDocument/2006/relationships/drawing" Target="../drawings/drawing15.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3" Type="http://schemas.openxmlformats.org/officeDocument/2006/relationships/table" Target="../tables/table20.xml"/><Relationship Id="rId2" Type="http://schemas.openxmlformats.org/officeDocument/2006/relationships/drawing" Target="../drawings/drawing16.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3" Type="http://schemas.openxmlformats.org/officeDocument/2006/relationships/table" Target="../tables/table21.xml"/><Relationship Id="rId2" Type="http://schemas.openxmlformats.org/officeDocument/2006/relationships/drawing" Target="../drawings/drawing17.x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3" Type="http://schemas.openxmlformats.org/officeDocument/2006/relationships/table" Target="../tables/table22.xml"/><Relationship Id="rId2" Type="http://schemas.openxmlformats.org/officeDocument/2006/relationships/drawing" Target="../drawings/drawing18.x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3" Type="http://schemas.openxmlformats.org/officeDocument/2006/relationships/table" Target="../tables/table23.xml"/><Relationship Id="rId2" Type="http://schemas.openxmlformats.org/officeDocument/2006/relationships/drawing" Target="../drawings/drawing19.x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3" Type="http://schemas.openxmlformats.org/officeDocument/2006/relationships/table" Target="../tables/table24.xml"/><Relationship Id="rId2" Type="http://schemas.openxmlformats.org/officeDocument/2006/relationships/drawing" Target="../drawings/drawing20.xml"/><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3" Type="http://schemas.openxmlformats.org/officeDocument/2006/relationships/table" Target="../tables/table25.xml"/><Relationship Id="rId2" Type="http://schemas.openxmlformats.org/officeDocument/2006/relationships/drawing" Target="../drawings/drawing21.xml"/><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3" Type="http://schemas.openxmlformats.org/officeDocument/2006/relationships/table" Target="../tables/table26.xml"/><Relationship Id="rId2" Type="http://schemas.openxmlformats.org/officeDocument/2006/relationships/drawing" Target="../drawings/drawing22.xml"/><Relationship Id="rId1" Type="http://schemas.openxmlformats.org/officeDocument/2006/relationships/printerSettings" Target="../printerSettings/printerSettings25.bin"/></Relationships>
</file>

<file path=xl/worksheets/_rels/sheet3.xml.rels><?xml version="1.0" encoding="UTF-8" standalone="yes"?>
<Relationships xmlns="http://schemas.openxmlformats.org/package/2006/relationships"><Relationship Id="rId3" Type="http://schemas.openxmlformats.org/officeDocument/2006/relationships/table" Target="../tables/table2.xml"/><Relationship Id="rId2" Type="http://schemas.openxmlformats.org/officeDocument/2006/relationships/drawing" Target="../drawings/drawing1.xml"/><Relationship Id="rId1" Type="http://schemas.openxmlformats.org/officeDocument/2006/relationships/printerSettings" Target="../printerSettings/printerSettings3.bin"/><Relationship Id="rId4" Type="http://schemas.openxmlformats.org/officeDocument/2006/relationships/table" Target="../tables/table3.xml"/></Relationships>
</file>

<file path=xl/worksheets/_rels/sheet4.xml.rels><?xml version="1.0" encoding="UTF-8" standalone="yes"?>
<Relationships xmlns="http://schemas.openxmlformats.org/package/2006/relationships"><Relationship Id="rId3" Type="http://schemas.openxmlformats.org/officeDocument/2006/relationships/table" Target="../tables/table5.xml"/><Relationship Id="rId2" Type="http://schemas.openxmlformats.org/officeDocument/2006/relationships/table" Target="../tables/table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table" Target="../tables/table6.xml"/><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table" Target="../tables/table7.xml"/><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table" Target="../tables/table8.xml"/><Relationship Id="rId2" Type="http://schemas.openxmlformats.org/officeDocument/2006/relationships/drawing" Target="../drawings/drawing4.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table" Target="../tables/table9.xml"/><Relationship Id="rId2" Type="http://schemas.openxmlformats.org/officeDocument/2006/relationships/drawing" Target="../drawings/drawing5.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table" Target="../tables/table10.xml"/><Relationship Id="rId2" Type="http://schemas.openxmlformats.org/officeDocument/2006/relationships/drawing" Target="../drawings/drawing6.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7030A0"/>
  </sheetPr>
  <dimension ref="A1:A6"/>
  <sheetViews>
    <sheetView tabSelected="1" workbookViewId="0"/>
  </sheetViews>
  <sheetFormatPr defaultRowHeight="12" x14ac:dyDescent="0.15"/>
  <cols>
    <col min="1" max="1" width="75" style="54" customWidth="1"/>
    <col min="2" max="16384" width="9" style="54"/>
  </cols>
  <sheetData>
    <row r="1" spans="1:1" ht="22.5" customHeight="1" x14ac:dyDescent="0.15">
      <c r="A1" s="56" t="str">
        <f ca="1">RIGHT(CELL("filename",A1),
 LEN(CELL("filename",A1))
       -FIND("]",CELL("filename",A1)))</f>
        <v>本様式の使用方法</v>
      </c>
    </row>
    <row r="3" spans="1:1" x14ac:dyDescent="0.15">
      <c r="A3" s="54" t="s">
        <v>47</v>
      </c>
    </row>
    <row r="5" spans="1:1" ht="168.75" customHeight="1" x14ac:dyDescent="0.15">
      <c r="A5" s="107" t="s">
        <v>48</v>
      </c>
    </row>
    <row r="6" spans="1:1" x14ac:dyDescent="0.15">
      <c r="A6" s="55"/>
    </row>
  </sheetData>
  <phoneticPr fontId="2"/>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P32"/>
  <sheetViews>
    <sheetView zoomScale="110" zoomScaleNormal="110" workbookViewId="0">
      <selection activeCell="B8" sqref="B8:B30"/>
    </sheetView>
  </sheetViews>
  <sheetFormatPr defaultColWidth="11.375" defaultRowHeight="10.5" x14ac:dyDescent="0.15"/>
  <cols>
    <col min="1" max="1" width="6.25" style="8" customWidth="1"/>
    <col min="2" max="2" width="3.125" style="8" customWidth="1"/>
    <col min="3" max="3" width="6.25" style="8" customWidth="1"/>
    <col min="4" max="4" width="3.125" style="13" customWidth="1"/>
    <col min="5" max="6" width="6.25" style="8" customWidth="1"/>
    <col min="7" max="10" width="3.125" style="8" customWidth="1"/>
    <col min="11" max="11" width="6.25" style="8" customWidth="1"/>
    <col min="12" max="12" width="3.125" style="8" customWidth="1"/>
    <col min="13" max="13" width="37.5" style="11" customWidth="1"/>
    <col min="14" max="15" width="6.25" style="8" customWidth="1"/>
    <col min="16" max="256" width="11.375" style="8"/>
    <col min="257" max="257" width="16.75" style="8" customWidth="1"/>
    <col min="258" max="258" width="11.125" style="8" customWidth="1"/>
    <col min="259" max="259" width="3.75" style="8" bestFit="1" customWidth="1"/>
    <col min="260" max="260" width="11.125" style="8" customWidth="1"/>
    <col min="261" max="261" width="6" style="8" customWidth="1"/>
    <col min="262" max="262" width="5.125" style="8" customWidth="1"/>
    <col min="263" max="263" width="5.75" style="8" customWidth="1"/>
    <col min="264" max="264" width="3.125" style="8" customWidth="1"/>
    <col min="265" max="265" width="12.875" style="8" customWidth="1"/>
    <col min="266" max="266" width="2.875" style="8" customWidth="1"/>
    <col min="267" max="267" width="83.875" style="8" customWidth="1"/>
    <col min="268" max="512" width="11.375" style="8"/>
    <col min="513" max="513" width="16.75" style="8" customWidth="1"/>
    <col min="514" max="514" width="11.125" style="8" customWidth="1"/>
    <col min="515" max="515" width="3.75" style="8" bestFit="1" customWidth="1"/>
    <col min="516" max="516" width="11.125" style="8" customWidth="1"/>
    <col min="517" max="517" width="6" style="8" customWidth="1"/>
    <col min="518" max="518" width="5.125" style="8" customWidth="1"/>
    <col min="519" max="519" width="5.75" style="8" customWidth="1"/>
    <col min="520" max="520" width="3.125" style="8" customWidth="1"/>
    <col min="521" max="521" width="12.875" style="8" customWidth="1"/>
    <col min="522" max="522" width="2.875" style="8" customWidth="1"/>
    <col min="523" max="523" width="83.875" style="8" customWidth="1"/>
    <col min="524" max="768" width="11.375" style="8"/>
    <col min="769" max="769" width="16.75" style="8" customWidth="1"/>
    <col min="770" max="770" width="11.125" style="8" customWidth="1"/>
    <col min="771" max="771" width="3.75" style="8" bestFit="1" customWidth="1"/>
    <col min="772" max="772" width="11.125" style="8" customWidth="1"/>
    <col min="773" max="773" width="6" style="8" customWidth="1"/>
    <col min="774" max="774" width="5.125" style="8" customWidth="1"/>
    <col min="775" max="775" width="5.75" style="8" customWidth="1"/>
    <col min="776" max="776" width="3.125" style="8" customWidth="1"/>
    <col min="777" max="777" width="12.875" style="8" customWidth="1"/>
    <col min="778" max="778" width="2.875" style="8" customWidth="1"/>
    <col min="779" max="779" width="83.875" style="8" customWidth="1"/>
    <col min="780" max="1024" width="11.375" style="8"/>
    <col min="1025" max="1025" width="16.75" style="8" customWidth="1"/>
    <col min="1026" max="1026" width="11.125" style="8" customWidth="1"/>
    <col min="1027" max="1027" width="3.75" style="8" bestFit="1" customWidth="1"/>
    <col min="1028" max="1028" width="11.125" style="8" customWidth="1"/>
    <col min="1029" max="1029" width="6" style="8" customWidth="1"/>
    <col min="1030" max="1030" width="5.125" style="8" customWidth="1"/>
    <col min="1031" max="1031" width="5.75" style="8" customWidth="1"/>
    <col min="1032" max="1032" width="3.125" style="8" customWidth="1"/>
    <col min="1033" max="1033" width="12.875" style="8" customWidth="1"/>
    <col min="1034" max="1034" width="2.875" style="8" customWidth="1"/>
    <col min="1035" max="1035" width="83.875" style="8" customWidth="1"/>
    <col min="1036" max="1280" width="11.375" style="8"/>
    <col min="1281" max="1281" width="16.75" style="8" customWidth="1"/>
    <col min="1282" max="1282" width="11.125" style="8" customWidth="1"/>
    <col min="1283" max="1283" width="3.75" style="8" bestFit="1" customWidth="1"/>
    <col min="1284" max="1284" width="11.125" style="8" customWidth="1"/>
    <col min="1285" max="1285" width="6" style="8" customWidth="1"/>
    <col min="1286" max="1286" width="5.125" style="8" customWidth="1"/>
    <col min="1287" max="1287" width="5.75" style="8" customWidth="1"/>
    <col min="1288" max="1288" width="3.125" style="8" customWidth="1"/>
    <col min="1289" max="1289" width="12.875" style="8" customWidth="1"/>
    <col min="1290" max="1290" width="2.875" style="8" customWidth="1"/>
    <col min="1291" max="1291" width="83.875" style="8" customWidth="1"/>
    <col min="1292" max="1536" width="11.375" style="8"/>
    <col min="1537" max="1537" width="16.75" style="8" customWidth="1"/>
    <col min="1538" max="1538" width="11.125" style="8" customWidth="1"/>
    <col min="1539" max="1539" width="3.75" style="8" bestFit="1" customWidth="1"/>
    <col min="1540" max="1540" width="11.125" style="8" customWidth="1"/>
    <col min="1541" max="1541" width="6" style="8" customWidth="1"/>
    <col min="1542" max="1542" width="5.125" style="8" customWidth="1"/>
    <col min="1543" max="1543" width="5.75" style="8" customWidth="1"/>
    <col min="1544" max="1544" width="3.125" style="8" customWidth="1"/>
    <col min="1545" max="1545" width="12.875" style="8" customWidth="1"/>
    <col min="1546" max="1546" width="2.875" style="8" customWidth="1"/>
    <col min="1547" max="1547" width="83.875" style="8" customWidth="1"/>
    <col min="1548" max="1792" width="11.375" style="8"/>
    <col min="1793" max="1793" width="16.75" style="8" customWidth="1"/>
    <col min="1794" max="1794" width="11.125" style="8" customWidth="1"/>
    <col min="1795" max="1795" width="3.75" style="8" bestFit="1" customWidth="1"/>
    <col min="1796" max="1796" width="11.125" style="8" customWidth="1"/>
    <col min="1797" max="1797" width="6" style="8" customWidth="1"/>
    <col min="1798" max="1798" width="5.125" style="8" customWidth="1"/>
    <col min="1799" max="1799" width="5.75" style="8" customWidth="1"/>
    <col min="1800" max="1800" width="3.125" style="8" customWidth="1"/>
    <col min="1801" max="1801" width="12.875" style="8" customWidth="1"/>
    <col min="1802" max="1802" width="2.875" style="8" customWidth="1"/>
    <col min="1803" max="1803" width="83.875" style="8" customWidth="1"/>
    <col min="1804" max="2048" width="11.375" style="8"/>
    <col min="2049" max="2049" width="16.75" style="8" customWidth="1"/>
    <col min="2050" max="2050" width="11.125" style="8" customWidth="1"/>
    <col min="2051" max="2051" width="3.75" style="8" bestFit="1" customWidth="1"/>
    <col min="2052" max="2052" width="11.125" style="8" customWidth="1"/>
    <col min="2053" max="2053" width="6" style="8" customWidth="1"/>
    <col min="2054" max="2054" width="5.125" style="8" customWidth="1"/>
    <col min="2055" max="2055" width="5.75" style="8" customWidth="1"/>
    <col min="2056" max="2056" width="3.125" style="8" customWidth="1"/>
    <col min="2057" max="2057" width="12.875" style="8" customWidth="1"/>
    <col min="2058" max="2058" width="2.875" style="8" customWidth="1"/>
    <col min="2059" max="2059" width="83.875" style="8" customWidth="1"/>
    <col min="2060" max="2304" width="11.375" style="8"/>
    <col min="2305" max="2305" width="16.75" style="8" customWidth="1"/>
    <col min="2306" max="2306" width="11.125" style="8" customWidth="1"/>
    <col min="2307" max="2307" width="3.75" style="8" bestFit="1" customWidth="1"/>
    <col min="2308" max="2308" width="11.125" style="8" customWidth="1"/>
    <col min="2309" max="2309" width="6" style="8" customWidth="1"/>
    <col min="2310" max="2310" width="5.125" style="8" customWidth="1"/>
    <col min="2311" max="2311" width="5.75" style="8" customWidth="1"/>
    <col min="2312" max="2312" width="3.125" style="8" customWidth="1"/>
    <col min="2313" max="2313" width="12.875" style="8" customWidth="1"/>
    <col min="2314" max="2314" width="2.875" style="8" customWidth="1"/>
    <col min="2315" max="2315" width="83.875" style="8" customWidth="1"/>
    <col min="2316" max="2560" width="11.375" style="8"/>
    <col min="2561" max="2561" width="16.75" style="8" customWidth="1"/>
    <col min="2562" max="2562" width="11.125" style="8" customWidth="1"/>
    <col min="2563" max="2563" width="3.75" style="8" bestFit="1" customWidth="1"/>
    <col min="2564" max="2564" width="11.125" style="8" customWidth="1"/>
    <col min="2565" max="2565" width="6" style="8" customWidth="1"/>
    <col min="2566" max="2566" width="5.125" style="8" customWidth="1"/>
    <col min="2567" max="2567" width="5.75" style="8" customWidth="1"/>
    <col min="2568" max="2568" width="3.125" style="8" customWidth="1"/>
    <col min="2569" max="2569" width="12.875" style="8" customWidth="1"/>
    <col min="2570" max="2570" width="2.875" style="8" customWidth="1"/>
    <col min="2571" max="2571" width="83.875" style="8" customWidth="1"/>
    <col min="2572" max="2816" width="11.375" style="8"/>
    <col min="2817" max="2817" width="16.75" style="8" customWidth="1"/>
    <col min="2818" max="2818" width="11.125" style="8" customWidth="1"/>
    <col min="2819" max="2819" width="3.75" style="8" bestFit="1" customWidth="1"/>
    <col min="2820" max="2820" width="11.125" style="8" customWidth="1"/>
    <col min="2821" max="2821" width="6" style="8" customWidth="1"/>
    <col min="2822" max="2822" width="5.125" style="8" customWidth="1"/>
    <col min="2823" max="2823" width="5.75" style="8" customWidth="1"/>
    <col min="2824" max="2824" width="3.125" style="8" customWidth="1"/>
    <col min="2825" max="2825" width="12.875" style="8" customWidth="1"/>
    <col min="2826" max="2826" width="2.875" style="8" customWidth="1"/>
    <col min="2827" max="2827" width="83.875" style="8" customWidth="1"/>
    <col min="2828" max="3072" width="11.375" style="8"/>
    <col min="3073" max="3073" width="16.75" style="8" customWidth="1"/>
    <col min="3074" max="3074" width="11.125" style="8" customWidth="1"/>
    <col min="3075" max="3075" width="3.75" style="8" bestFit="1" customWidth="1"/>
    <col min="3076" max="3076" width="11.125" style="8" customWidth="1"/>
    <col min="3077" max="3077" width="6" style="8" customWidth="1"/>
    <col min="3078" max="3078" width="5.125" style="8" customWidth="1"/>
    <col min="3079" max="3079" width="5.75" style="8" customWidth="1"/>
    <col min="3080" max="3080" width="3.125" style="8" customWidth="1"/>
    <col min="3081" max="3081" width="12.875" style="8" customWidth="1"/>
    <col min="3082" max="3082" width="2.875" style="8" customWidth="1"/>
    <col min="3083" max="3083" width="83.875" style="8" customWidth="1"/>
    <col min="3084" max="3328" width="11.375" style="8"/>
    <col min="3329" max="3329" width="16.75" style="8" customWidth="1"/>
    <col min="3330" max="3330" width="11.125" style="8" customWidth="1"/>
    <col min="3331" max="3331" width="3.75" style="8" bestFit="1" customWidth="1"/>
    <col min="3332" max="3332" width="11.125" style="8" customWidth="1"/>
    <col min="3333" max="3333" width="6" style="8" customWidth="1"/>
    <col min="3334" max="3334" width="5.125" style="8" customWidth="1"/>
    <col min="3335" max="3335" width="5.75" style="8" customWidth="1"/>
    <col min="3336" max="3336" width="3.125" style="8" customWidth="1"/>
    <col min="3337" max="3337" width="12.875" style="8" customWidth="1"/>
    <col min="3338" max="3338" width="2.875" style="8" customWidth="1"/>
    <col min="3339" max="3339" width="83.875" style="8" customWidth="1"/>
    <col min="3340" max="3584" width="11.375" style="8"/>
    <col min="3585" max="3585" width="16.75" style="8" customWidth="1"/>
    <col min="3586" max="3586" width="11.125" style="8" customWidth="1"/>
    <col min="3587" max="3587" width="3.75" style="8" bestFit="1" customWidth="1"/>
    <col min="3588" max="3588" width="11.125" style="8" customWidth="1"/>
    <col min="3589" max="3589" width="6" style="8" customWidth="1"/>
    <col min="3590" max="3590" width="5.125" style="8" customWidth="1"/>
    <col min="3591" max="3591" width="5.75" style="8" customWidth="1"/>
    <col min="3592" max="3592" width="3.125" style="8" customWidth="1"/>
    <col min="3593" max="3593" width="12.875" style="8" customWidth="1"/>
    <col min="3594" max="3594" width="2.875" style="8" customWidth="1"/>
    <col min="3595" max="3595" width="83.875" style="8" customWidth="1"/>
    <col min="3596" max="3840" width="11.375" style="8"/>
    <col min="3841" max="3841" width="16.75" style="8" customWidth="1"/>
    <col min="3842" max="3842" width="11.125" style="8" customWidth="1"/>
    <col min="3843" max="3843" width="3.75" style="8" bestFit="1" customWidth="1"/>
    <col min="3844" max="3844" width="11.125" style="8" customWidth="1"/>
    <col min="3845" max="3845" width="6" style="8" customWidth="1"/>
    <col min="3846" max="3846" width="5.125" style="8" customWidth="1"/>
    <col min="3847" max="3847" width="5.75" style="8" customWidth="1"/>
    <col min="3848" max="3848" width="3.125" style="8" customWidth="1"/>
    <col min="3849" max="3849" width="12.875" style="8" customWidth="1"/>
    <col min="3850" max="3850" width="2.875" style="8" customWidth="1"/>
    <col min="3851" max="3851" width="83.875" style="8" customWidth="1"/>
    <col min="3852" max="4096" width="11.375" style="8"/>
    <col min="4097" max="4097" width="16.75" style="8" customWidth="1"/>
    <col min="4098" max="4098" width="11.125" style="8" customWidth="1"/>
    <col min="4099" max="4099" width="3.75" style="8" bestFit="1" customWidth="1"/>
    <col min="4100" max="4100" width="11.125" style="8" customWidth="1"/>
    <col min="4101" max="4101" width="6" style="8" customWidth="1"/>
    <col min="4102" max="4102" width="5.125" style="8" customWidth="1"/>
    <col min="4103" max="4103" width="5.75" style="8" customWidth="1"/>
    <col min="4104" max="4104" width="3.125" style="8" customWidth="1"/>
    <col min="4105" max="4105" width="12.875" style="8" customWidth="1"/>
    <col min="4106" max="4106" width="2.875" style="8" customWidth="1"/>
    <col min="4107" max="4107" width="83.875" style="8" customWidth="1"/>
    <col min="4108" max="4352" width="11.375" style="8"/>
    <col min="4353" max="4353" width="16.75" style="8" customWidth="1"/>
    <col min="4354" max="4354" width="11.125" style="8" customWidth="1"/>
    <col min="4355" max="4355" width="3.75" style="8" bestFit="1" customWidth="1"/>
    <col min="4356" max="4356" width="11.125" style="8" customWidth="1"/>
    <col min="4357" max="4357" width="6" style="8" customWidth="1"/>
    <col min="4358" max="4358" width="5.125" style="8" customWidth="1"/>
    <col min="4359" max="4359" width="5.75" style="8" customWidth="1"/>
    <col min="4360" max="4360" width="3.125" style="8" customWidth="1"/>
    <col min="4361" max="4361" width="12.875" style="8" customWidth="1"/>
    <col min="4362" max="4362" width="2.875" style="8" customWidth="1"/>
    <col min="4363" max="4363" width="83.875" style="8" customWidth="1"/>
    <col min="4364" max="4608" width="11.375" style="8"/>
    <col min="4609" max="4609" width="16.75" style="8" customWidth="1"/>
    <col min="4610" max="4610" width="11.125" style="8" customWidth="1"/>
    <col min="4611" max="4611" width="3.75" style="8" bestFit="1" customWidth="1"/>
    <col min="4612" max="4612" width="11.125" style="8" customWidth="1"/>
    <col min="4613" max="4613" width="6" style="8" customWidth="1"/>
    <col min="4614" max="4614" width="5.125" style="8" customWidth="1"/>
    <col min="4615" max="4615" width="5.75" style="8" customWidth="1"/>
    <col min="4616" max="4616" width="3.125" style="8" customWidth="1"/>
    <col min="4617" max="4617" width="12.875" style="8" customWidth="1"/>
    <col min="4618" max="4618" width="2.875" style="8" customWidth="1"/>
    <col min="4619" max="4619" width="83.875" style="8" customWidth="1"/>
    <col min="4620" max="4864" width="11.375" style="8"/>
    <col min="4865" max="4865" width="16.75" style="8" customWidth="1"/>
    <col min="4866" max="4866" width="11.125" style="8" customWidth="1"/>
    <col min="4867" max="4867" width="3.75" style="8" bestFit="1" customWidth="1"/>
    <col min="4868" max="4868" width="11.125" style="8" customWidth="1"/>
    <col min="4869" max="4869" width="6" style="8" customWidth="1"/>
    <col min="4870" max="4870" width="5.125" style="8" customWidth="1"/>
    <col min="4871" max="4871" width="5.75" style="8" customWidth="1"/>
    <col min="4872" max="4872" width="3.125" style="8" customWidth="1"/>
    <col min="4873" max="4873" width="12.875" style="8" customWidth="1"/>
    <col min="4874" max="4874" width="2.875" style="8" customWidth="1"/>
    <col min="4875" max="4875" width="83.875" style="8" customWidth="1"/>
    <col min="4876" max="5120" width="11.375" style="8"/>
    <col min="5121" max="5121" width="16.75" style="8" customWidth="1"/>
    <col min="5122" max="5122" width="11.125" style="8" customWidth="1"/>
    <col min="5123" max="5123" width="3.75" style="8" bestFit="1" customWidth="1"/>
    <col min="5124" max="5124" width="11.125" style="8" customWidth="1"/>
    <col min="5125" max="5125" width="6" style="8" customWidth="1"/>
    <col min="5126" max="5126" width="5.125" style="8" customWidth="1"/>
    <col min="5127" max="5127" width="5.75" style="8" customWidth="1"/>
    <col min="5128" max="5128" width="3.125" style="8" customWidth="1"/>
    <col min="5129" max="5129" width="12.875" style="8" customWidth="1"/>
    <col min="5130" max="5130" width="2.875" style="8" customWidth="1"/>
    <col min="5131" max="5131" width="83.875" style="8" customWidth="1"/>
    <col min="5132" max="5376" width="11.375" style="8"/>
    <col min="5377" max="5377" width="16.75" style="8" customWidth="1"/>
    <col min="5378" max="5378" width="11.125" style="8" customWidth="1"/>
    <col min="5379" max="5379" width="3.75" style="8" bestFit="1" customWidth="1"/>
    <col min="5380" max="5380" width="11.125" style="8" customWidth="1"/>
    <col min="5381" max="5381" width="6" style="8" customWidth="1"/>
    <col min="5382" max="5382" width="5.125" style="8" customWidth="1"/>
    <col min="5383" max="5383" width="5.75" style="8" customWidth="1"/>
    <col min="5384" max="5384" width="3.125" style="8" customWidth="1"/>
    <col min="5385" max="5385" width="12.875" style="8" customWidth="1"/>
    <col min="5386" max="5386" width="2.875" style="8" customWidth="1"/>
    <col min="5387" max="5387" width="83.875" style="8" customWidth="1"/>
    <col min="5388" max="5632" width="11.375" style="8"/>
    <col min="5633" max="5633" width="16.75" style="8" customWidth="1"/>
    <col min="5634" max="5634" width="11.125" style="8" customWidth="1"/>
    <col min="5635" max="5635" width="3.75" style="8" bestFit="1" customWidth="1"/>
    <col min="5636" max="5636" width="11.125" style="8" customWidth="1"/>
    <col min="5637" max="5637" width="6" style="8" customWidth="1"/>
    <col min="5638" max="5638" width="5.125" style="8" customWidth="1"/>
    <col min="5639" max="5639" width="5.75" style="8" customWidth="1"/>
    <col min="5640" max="5640" width="3.125" style="8" customWidth="1"/>
    <col min="5641" max="5641" width="12.875" style="8" customWidth="1"/>
    <col min="5642" max="5642" width="2.875" style="8" customWidth="1"/>
    <col min="5643" max="5643" width="83.875" style="8" customWidth="1"/>
    <col min="5644" max="5888" width="11.375" style="8"/>
    <col min="5889" max="5889" width="16.75" style="8" customWidth="1"/>
    <col min="5890" max="5890" width="11.125" style="8" customWidth="1"/>
    <col min="5891" max="5891" width="3.75" style="8" bestFit="1" customWidth="1"/>
    <col min="5892" max="5892" width="11.125" style="8" customWidth="1"/>
    <col min="5893" max="5893" width="6" style="8" customWidth="1"/>
    <col min="5894" max="5894" width="5.125" style="8" customWidth="1"/>
    <col min="5895" max="5895" width="5.75" style="8" customWidth="1"/>
    <col min="5896" max="5896" width="3.125" style="8" customWidth="1"/>
    <col min="5897" max="5897" width="12.875" style="8" customWidth="1"/>
    <col min="5898" max="5898" width="2.875" style="8" customWidth="1"/>
    <col min="5899" max="5899" width="83.875" style="8" customWidth="1"/>
    <col min="5900" max="6144" width="11.375" style="8"/>
    <col min="6145" max="6145" width="16.75" style="8" customWidth="1"/>
    <col min="6146" max="6146" width="11.125" style="8" customWidth="1"/>
    <col min="6147" max="6147" width="3.75" style="8" bestFit="1" customWidth="1"/>
    <col min="6148" max="6148" width="11.125" style="8" customWidth="1"/>
    <col min="6149" max="6149" width="6" style="8" customWidth="1"/>
    <col min="6150" max="6150" width="5.125" style="8" customWidth="1"/>
    <col min="6151" max="6151" width="5.75" style="8" customWidth="1"/>
    <col min="6152" max="6152" width="3.125" style="8" customWidth="1"/>
    <col min="6153" max="6153" width="12.875" style="8" customWidth="1"/>
    <col min="6154" max="6154" width="2.875" style="8" customWidth="1"/>
    <col min="6155" max="6155" width="83.875" style="8" customWidth="1"/>
    <col min="6156" max="6400" width="11.375" style="8"/>
    <col min="6401" max="6401" width="16.75" style="8" customWidth="1"/>
    <col min="6402" max="6402" width="11.125" style="8" customWidth="1"/>
    <col min="6403" max="6403" width="3.75" style="8" bestFit="1" customWidth="1"/>
    <col min="6404" max="6404" width="11.125" style="8" customWidth="1"/>
    <col min="6405" max="6405" width="6" style="8" customWidth="1"/>
    <col min="6406" max="6406" width="5.125" style="8" customWidth="1"/>
    <col min="6407" max="6407" width="5.75" style="8" customWidth="1"/>
    <col min="6408" max="6408" width="3.125" style="8" customWidth="1"/>
    <col min="6409" max="6409" width="12.875" style="8" customWidth="1"/>
    <col min="6410" max="6410" width="2.875" style="8" customWidth="1"/>
    <col min="6411" max="6411" width="83.875" style="8" customWidth="1"/>
    <col min="6412" max="6656" width="11.375" style="8"/>
    <col min="6657" max="6657" width="16.75" style="8" customWidth="1"/>
    <col min="6658" max="6658" width="11.125" style="8" customWidth="1"/>
    <col min="6659" max="6659" width="3.75" style="8" bestFit="1" customWidth="1"/>
    <col min="6660" max="6660" width="11.125" style="8" customWidth="1"/>
    <col min="6661" max="6661" width="6" style="8" customWidth="1"/>
    <col min="6662" max="6662" width="5.125" style="8" customWidth="1"/>
    <col min="6663" max="6663" width="5.75" style="8" customWidth="1"/>
    <col min="6664" max="6664" width="3.125" style="8" customWidth="1"/>
    <col min="6665" max="6665" width="12.875" style="8" customWidth="1"/>
    <col min="6666" max="6666" width="2.875" style="8" customWidth="1"/>
    <col min="6667" max="6667" width="83.875" style="8" customWidth="1"/>
    <col min="6668" max="6912" width="11.375" style="8"/>
    <col min="6913" max="6913" width="16.75" style="8" customWidth="1"/>
    <col min="6914" max="6914" width="11.125" style="8" customWidth="1"/>
    <col min="6915" max="6915" width="3.75" style="8" bestFit="1" customWidth="1"/>
    <col min="6916" max="6916" width="11.125" style="8" customWidth="1"/>
    <col min="6917" max="6917" width="6" style="8" customWidth="1"/>
    <col min="6918" max="6918" width="5.125" style="8" customWidth="1"/>
    <col min="6919" max="6919" width="5.75" style="8" customWidth="1"/>
    <col min="6920" max="6920" width="3.125" style="8" customWidth="1"/>
    <col min="6921" max="6921" width="12.875" style="8" customWidth="1"/>
    <col min="6922" max="6922" width="2.875" style="8" customWidth="1"/>
    <col min="6923" max="6923" width="83.875" style="8" customWidth="1"/>
    <col min="6924" max="7168" width="11.375" style="8"/>
    <col min="7169" max="7169" width="16.75" style="8" customWidth="1"/>
    <col min="7170" max="7170" width="11.125" style="8" customWidth="1"/>
    <col min="7171" max="7171" width="3.75" style="8" bestFit="1" customWidth="1"/>
    <col min="7172" max="7172" width="11.125" style="8" customWidth="1"/>
    <col min="7173" max="7173" width="6" style="8" customWidth="1"/>
    <col min="7174" max="7174" width="5.125" style="8" customWidth="1"/>
    <col min="7175" max="7175" width="5.75" style="8" customWidth="1"/>
    <col min="7176" max="7176" width="3.125" style="8" customWidth="1"/>
    <col min="7177" max="7177" width="12.875" style="8" customWidth="1"/>
    <col min="7178" max="7178" width="2.875" style="8" customWidth="1"/>
    <col min="7179" max="7179" width="83.875" style="8" customWidth="1"/>
    <col min="7180" max="7424" width="11.375" style="8"/>
    <col min="7425" max="7425" width="16.75" style="8" customWidth="1"/>
    <col min="7426" max="7426" width="11.125" style="8" customWidth="1"/>
    <col min="7427" max="7427" width="3.75" style="8" bestFit="1" customWidth="1"/>
    <col min="7428" max="7428" width="11.125" style="8" customWidth="1"/>
    <col min="7429" max="7429" width="6" style="8" customWidth="1"/>
    <col min="7430" max="7430" width="5.125" style="8" customWidth="1"/>
    <col min="7431" max="7431" width="5.75" style="8" customWidth="1"/>
    <col min="7432" max="7432" width="3.125" style="8" customWidth="1"/>
    <col min="7433" max="7433" width="12.875" style="8" customWidth="1"/>
    <col min="7434" max="7434" width="2.875" style="8" customWidth="1"/>
    <col min="7435" max="7435" width="83.875" style="8" customWidth="1"/>
    <col min="7436" max="7680" width="11.375" style="8"/>
    <col min="7681" max="7681" width="16.75" style="8" customWidth="1"/>
    <col min="7682" max="7682" width="11.125" style="8" customWidth="1"/>
    <col min="7683" max="7683" width="3.75" style="8" bestFit="1" customWidth="1"/>
    <col min="7684" max="7684" width="11.125" style="8" customWidth="1"/>
    <col min="7685" max="7685" width="6" style="8" customWidth="1"/>
    <col min="7686" max="7686" width="5.125" style="8" customWidth="1"/>
    <col min="7687" max="7687" width="5.75" style="8" customWidth="1"/>
    <col min="7688" max="7688" width="3.125" style="8" customWidth="1"/>
    <col min="7689" max="7689" width="12.875" style="8" customWidth="1"/>
    <col min="7690" max="7690" width="2.875" style="8" customWidth="1"/>
    <col min="7691" max="7691" width="83.875" style="8" customWidth="1"/>
    <col min="7692" max="7936" width="11.375" style="8"/>
    <col min="7937" max="7937" width="16.75" style="8" customWidth="1"/>
    <col min="7938" max="7938" width="11.125" style="8" customWidth="1"/>
    <col min="7939" max="7939" width="3.75" style="8" bestFit="1" customWidth="1"/>
    <col min="7940" max="7940" width="11.125" style="8" customWidth="1"/>
    <col min="7941" max="7941" width="6" style="8" customWidth="1"/>
    <col min="7942" max="7942" width="5.125" style="8" customWidth="1"/>
    <col min="7943" max="7943" width="5.75" style="8" customWidth="1"/>
    <col min="7944" max="7944" width="3.125" style="8" customWidth="1"/>
    <col min="7945" max="7945" width="12.875" style="8" customWidth="1"/>
    <col min="7946" max="7946" width="2.875" style="8" customWidth="1"/>
    <col min="7947" max="7947" width="83.875" style="8" customWidth="1"/>
    <col min="7948" max="8192" width="11.375" style="8"/>
    <col min="8193" max="8193" width="16.75" style="8" customWidth="1"/>
    <col min="8194" max="8194" width="11.125" style="8" customWidth="1"/>
    <col min="8195" max="8195" width="3.75" style="8" bestFit="1" customWidth="1"/>
    <col min="8196" max="8196" width="11.125" style="8" customWidth="1"/>
    <col min="8197" max="8197" width="6" style="8" customWidth="1"/>
    <col min="8198" max="8198" width="5.125" style="8" customWidth="1"/>
    <col min="8199" max="8199" width="5.75" style="8" customWidth="1"/>
    <col min="8200" max="8200" width="3.125" style="8" customWidth="1"/>
    <col min="8201" max="8201" width="12.875" style="8" customWidth="1"/>
    <col min="8202" max="8202" width="2.875" style="8" customWidth="1"/>
    <col min="8203" max="8203" width="83.875" style="8" customWidth="1"/>
    <col min="8204" max="8448" width="11.375" style="8"/>
    <col min="8449" max="8449" width="16.75" style="8" customWidth="1"/>
    <col min="8450" max="8450" width="11.125" style="8" customWidth="1"/>
    <col min="8451" max="8451" width="3.75" style="8" bestFit="1" customWidth="1"/>
    <col min="8452" max="8452" width="11.125" style="8" customWidth="1"/>
    <col min="8453" max="8453" width="6" style="8" customWidth="1"/>
    <col min="8454" max="8454" width="5.125" style="8" customWidth="1"/>
    <col min="8455" max="8455" width="5.75" style="8" customWidth="1"/>
    <col min="8456" max="8456" width="3.125" style="8" customWidth="1"/>
    <col min="8457" max="8457" width="12.875" style="8" customWidth="1"/>
    <col min="8458" max="8458" width="2.875" style="8" customWidth="1"/>
    <col min="8459" max="8459" width="83.875" style="8" customWidth="1"/>
    <col min="8460" max="8704" width="11.375" style="8"/>
    <col min="8705" max="8705" width="16.75" style="8" customWidth="1"/>
    <col min="8706" max="8706" width="11.125" style="8" customWidth="1"/>
    <col min="8707" max="8707" width="3.75" style="8" bestFit="1" customWidth="1"/>
    <col min="8708" max="8708" width="11.125" style="8" customWidth="1"/>
    <col min="8709" max="8709" width="6" style="8" customWidth="1"/>
    <col min="8710" max="8710" width="5.125" style="8" customWidth="1"/>
    <col min="8711" max="8711" width="5.75" style="8" customWidth="1"/>
    <col min="8712" max="8712" width="3.125" style="8" customWidth="1"/>
    <col min="8713" max="8713" width="12.875" style="8" customWidth="1"/>
    <col min="8714" max="8714" width="2.875" style="8" customWidth="1"/>
    <col min="8715" max="8715" width="83.875" style="8" customWidth="1"/>
    <col min="8716" max="8960" width="11.375" style="8"/>
    <col min="8961" max="8961" width="16.75" style="8" customWidth="1"/>
    <col min="8962" max="8962" width="11.125" style="8" customWidth="1"/>
    <col min="8963" max="8963" width="3.75" style="8" bestFit="1" customWidth="1"/>
    <col min="8964" max="8964" width="11.125" style="8" customWidth="1"/>
    <col min="8965" max="8965" width="6" style="8" customWidth="1"/>
    <col min="8966" max="8966" width="5.125" style="8" customWidth="1"/>
    <col min="8967" max="8967" width="5.75" style="8" customWidth="1"/>
    <col min="8968" max="8968" width="3.125" style="8" customWidth="1"/>
    <col min="8969" max="8969" width="12.875" style="8" customWidth="1"/>
    <col min="8970" max="8970" width="2.875" style="8" customWidth="1"/>
    <col min="8971" max="8971" width="83.875" style="8" customWidth="1"/>
    <col min="8972" max="9216" width="11.375" style="8"/>
    <col min="9217" max="9217" width="16.75" style="8" customWidth="1"/>
    <col min="9218" max="9218" width="11.125" style="8" customWidth="1"/>
    <col min="9219" max="9219" width="3.75" style="8" bestFit="1" customWidth="1"/>
    <col min="9220" max="9220" width="11.125" style="8" customWidth="1"/>
    <col min="9221" max="9221" width="6" style="8" customWidth="1"/>
    <col min="9222" max="9222" width="5.125" style="8" customWidth="1"/>
    <col min="9223" max="9223" width="5.75" style="8" customWidth="1"/>
    <col min="9224" max="9224" width="3.125" style="8" customWidth="1"/>
    <col min="9225" max="9225" width="12.875" style="8" customWidth="1"/>
    <col min="9226" max="9226" width="2.875" style="8" customWidth="1"/>
    <col min="9227" max="9227" width="83.875" style="8" customWidth="1"/>
    <col min="9228" max="9472" width="11.375" style="8"/>
    <col min="9473" max="9473" width="16.75" style="8" customWidth="1"/>
    <col min="9474" max="9474" width="11.125" style="8" customWidth="1"/>
    <col min="9475" max="9475" width="3.75" style="8" bestFit="1" customWidth="1"/>
    <col min="9476" max="9476" width="11.125" style="8" customWidth="1"/>
    <col min="9477" max="9477" width="6" style="8" customWidth="1"/>
    <col min="9478" max="9478" width="5.125" style="8" customWidth="1"/>
    <col min="9479" max="9479" width="5.75" style="8" customWidth="1"/>
    <col min="9480" max="9480" width="3.125" style="8" customWidth="1"/>
    <col min="9481" max="9481" width="12.875" style="8" customWidth="1"/>
    <col min="9482" max="9482" width="2.875" style="8" customWidth="1"/>
    <col min="9483" max="9483" width="83.875" style="8" customWidth="1"/>
    <col min="9484" max="9728" width="11.375" style="8"/>
    <col min="9729" max="9729" width="16.75" style="8" customWidth="1"/>
    <col min="9730" max="9730" width="11.125" style="8" customWidth="1"/>
    <col min="9731" max="9731" width="3.75" style="8" bestFit="1" customWidth="1"/>
    <col min="9732" max="9732" width="11.125" style="8" customWidth="1"/>
    <col min="9733" max="9733" width="6" style="8" customWidth="1"/>
    <col min="9734" max="9734" width="5.125" style="8" customWidth="1"/>
    <col min="9735" max="9735" width="5.75" style="8" customWidth="1"/>
    <col min="9736" max="9736" width="3.125" style="8" customWidth="1"/>
    <col min="9737" max="9737" width="12.875" style="8" customWidth="1"/>
    <col min="9738" max="9738" width="2.875" style="8" customWidth="1"/>
    <col min="9739" max="9739" width="83.875" style="8" customWidth="1"/>
    <col min="9740" max="9984" width="11.375" style="8"/>
    <col min="9985" max="9985" width="16.75" style="8" customWidth="1"/>
    <col min="9986" max="9986" width="11.125" style="8" customWidth="1"/>
    <col min="9987" max="9987" width="3.75" style="8" bestFit="1" customWidth="1"/>
    <col min="9988" max="9988" width="11.125" style="8" customWidth="1"/>
    <col min="9989" max="9989" width="6" style="8" customWidth="1"/>
    <col min="9990" max="9990" width="5.125" style="8" customWidth="1"/>
    <col min="9991" max="9991" width="5.75" style="8" customWidth="1"/>
    <col min="9992" max="9992" width="3.125" style="8" customWidth="1"/>
    <col min="9993" max="9993" width="12.875" style="8" customWidth="1"/>
    <col min="9994" max="9994" width="2.875" style="8" customWidth="1"/>
    <col min="9995" max="9995" width="83.875" style="8" customWidth="1"/>
    <col min="9996" max="10240" width="11.375" style="8"/>
    <col min="10241" max="10241" width="16.75" style="8" customWidth="1"/>
    <col min="10242" max="10242" width="11.125" style="8" customWidth="1"/>
    <col min="10243" max="10243" width="3.75" style="8" bestFit="1" customWidth="1"/>
    <col min="10244" max="10244" width="11.125" style="8" customWidth="1"/>
    <col min="10245" max="10245" width="6" style="8" customWidth="1"/>
    <col min="10246" max="10246" width="5.125" style="8" customWidth="1"/>
    <col min="10247" max="10247" width="5.75" style="8" customWidth="1"/>
    <col min="10248" max="10248" width="3.125" style="8" customWidth="1"/>
    <col min="10249" max="10249" width="12.875" style="8" customWidth="1"/>
    <col min="10250" max="10250" width="2.875" style="8" customWidth="1"/>
    <col min="10251" max="10251" width="83.875" style="8" customWidth="1"/>
    <col min="10252" max="10496" width="11.375" style="8"/>
    <col min="10497" max="10497" width="16.75" style="8" customWidth="1"/>
    <col min="10498" max="10498" width="11.125" style="8" customWidth="1"/>
    <col min="10499" max="10499" width="3.75" style="8" bestFit="1" customWidth="1"/>
    <col min="10500" max="10500" width="11.125" style="8" customWidth="1"/>
    <col min="10501" max="10501" width="6" style="8" customWidth="1"/>
    <col min="10502" max="10502" width="5.125" style="8" customWidth="1"/>
    <col min="10503" max="10503" width="5.75" style="8" customWidth="1"/>
    <col min="10504" max="10504" width="3.125" style="8" customWidth="1"/>
    <col min="10505" max="10505" width="12.875" style="8" customWidth="1"/>
    <col min="10506" max="10506" width="2.875" style="8" customWidth="1"/>
    <col min="10507" max="10507" width="83.875" style="8" customWidth="1"/>
    <col min="10508" max="10752" width="11.375" style="8"/>
    <col min="10753" max="10753" width="16.75" style="8" customWidth="1"/>
    <col min="10754" max="10754" width="11.125" style="8" customWidth="1"/>
    <col min="10755" max="10755" width="3.75" style="8" bestFit="1" customWidth="1"/>
    <col min="10756" max="10756" width="11.125" style="8" customWidth="1"/>
    <col min="10757" max="10757" width="6" style="8" customWidth="1"/>
    <col min="10758" max="10758" width="5.125" style="8" customWidth="1"/>
    <col min="10759" max="10759" width="5.75" style="8" customWidth="1"/>
    <col min="10760" max="10760" width="3.125" style="8" customWidth="1"/>
    <col min="10761" max="10761" width="12.875" style="8" customWidth="1"/>
    <col min="10762" max="10762" width="2.875" style="8" customWidth="1"/>
    <col min="10763" max="10763" width="83.875" style="8" customWidth="1"/>
    <col min="10764" max="11008" width="11.375" style="8"/>
    <col min="11009" max="11009" width="16.75" style="8" customWidth="1"/>
    <col min="11010" max="11010" width="11.125" style="8" customWidth="1"/>
    <col min="11011" max="11011" width="3.75" style="8" bestFit="1" customWidth="1"/>
    <col min="11012" max="11012" width="11.125" style="8" customWidth="1"/>
    <col min="11013" max="11013" width="6" style="8" customWidth="1"/>
    <col min="11014" max="11014" width="5.125" style="8" customWidth="1"/>
    <col min="11015" max="11015" width="5.75" style="8" customWidth="1"/>
    <col min="11016" max="11016" width="3.125" style="8" customWidth="1"/>
    <col min="11017" max="11017" width="12.875" style="8" customWidth="1"/>
    <col min="11018" max="11018" width="2.875" style="8" customWidth="1"/>
    <col min="11019" max="11019" width="83.875" style="8" customWidth="1"/>
    <col min="11020" max="11264" width="11.375" style="8"/>
    <col min="11265" max="11265" width="16.75" style="8" customWidth="1"/>
    <col min="11266" max="11266" width="11.125" style="8" customWidth="1"/>
    <col min="11267" max="11267" width="3.75" style="8" bestFit="1" customWidth="1"/>
    <col min="11268" max="11268" width="11.125" style="8" customWidth="1"/>
    <col min="11269" max="11269" width="6" style="8" customWidth="1"/>
    <col min="11270" max="11270" width="5.125" style="8" customWidth="1"/>
    <col min="11271" max="11271" width="5.75" style="8" customWidth="1"/>
    <col min="11272" max="11272" width="3.125" style="8" customWidth="1"/>
    <col min="11273" max="11273" width="12.875" style="8" customWidth="1"/>
    <col min="11274" max="11274" width="2.875" style="8" customWidth="1"/>
    <col min="11275" max="11275" width="83.875" style="8" customWidth="1"/>
    <col min="11276" max="11520" width="11.375" style="8"/>
    <col min="11521" max="11521" width="16.75" style="8" customWidth="1"/>
    <col min="11522" max="11522" width="11.125" style="8" customWidth="1"/>
    <col min="11523" max="11523" width="3.75" style="8" bestFit="1" customWidth="1"/>
    <col min="11524" max="11524" width="11.125" style="8" customWidth="1"/>
    <col min="11525" max="11525" width="6" style="8" customWidth="1"/>
    <col min="11526" max="11526" width="5.125" style="8" customWidth="1"/>
    <col min="11527" max="11527" width="5.75" style="8" customWidth="1"/>
    <col min="11528" max="11528" width="3.125" style="8" customWidth="1"/>
    <col min="11529" max="11529" width="12.875" style="8" customWidth="1"/>
    <col min="11530" max="11530" width="2.875" style="8" customWidth="1"/>
    <col min="11531" max="11531" width="83.875" style="8" customWidth="1"/>
    <col min="11532" max="11776" width="11.375" style="8"/>
    <col min="11777" max="11777" width="16.75" style="8" customWidth="1"/>
    <col min="11778" max="11778" width="11.125" style="8" customWidth="1"/>
    <col min="11779" max="11779" width="3.75" style="8" bestFit="1" customWidth="1"/>
    <col min="11780" max="11780" width="11.125" style="8" customWidth="1"/>
    <col min="11781" max="11781" width="6" style="8" customWidth="1"/>
    <col min="11782" max="11782" width="5.125" style="8" customWidth="1"/>
    <col min="11783" max="11783" width="5.75" style="8" customWidth="1"/>
    <col min="11784" max="11784" width="3.125" style="8" customWidth="1"/>
    <col min="11785" max="11785" width="12.875" style="8" customWidth="1"/>
    <col min="11786" max="11786" width="2.875" style="8" customWidth="1"/>
    <col min="11787" max="11787" width="83.875" style="8" customWidth="1"/>
    <col min="11788" max="12032" width="11.375" style="8"/>
    <col min="12033" max="12033" width="16.75" style="8" customWidth="1"/>
    <col min="12034" max="12034" width="11.125" style="8" customWidth="1"/>
    <col min="12035" max="12035" width="3.75" style="8" bestFit="1" customWidth="1"/>
    <col min="12036" max="12036" width="11.125" style="8" customWidth="1"/>
    <col min="12037" max="12037" width="6" style="8" customWidth="1"/>
    <col min="12038" max="12038" width="5.125" style="8" customWidth="1"/>
    <col min="12039" max="12039" width="5.75" style="8" customWidth="1"/>
    <col min="12040" max="12040" width="3.125" style="8" customWidth="1"/>
    <col min="12041" max="12041" width="12.875" style="8" customWidth="1"/>
    <col min="12042" max="12042" width="2.875" style="8" customWidth="1"/>
    <col min="12043" max="12043" width="83.875" style="8" customWidth="1"/>
    <col min="12044" max="12288" width="11.375" style="8"/>
    <col min="12289" max="12289" width="16.75" style="8" customWidth="1"/>
    <col min="12290" max="12290" width="11.125" style="8" customWidth="1"/>
    <col min="12291" max="12291" width="3.75" style="8" bestFit="1" customWidth="1"/>
    <col min="12292" max="12292" width="11.125" style="8" customWidth="1"/>
    <col min="12293" max="12293" width="6" style="8" customWidth="1"/>
    <col min="12294" max="12294" width="5.125" style="8" customWidth="1"/>
    <col min="12295" max="12295" width="5.75" style="8" customWidth="1"/>
    <col min="12296" max="12296" width="3.125" style="8" customWidth="1"/>
    <col min="12297" max="12297" width="12.875" style="8" customWidth="1"/>
    <col min="12298" max="12298" width="2.875" style="8" customWidth="1"/>
    <col min="12299" max="12299" width="83.875" style="8" customWidth="1"/>
    <col min="12300" max="12544" width="11.375" style="8"/>
    <col min="12545" max="12545" width="16.75" style="8" customWidth="1"/>
    <col min="12546" max="12546" width="11.125" style="8" customWidth="1"/>
    <col min="12547" max="12547" width="3.75" style="8" bestFit="1" customWidth="1"/>
    <col min="12548" max="12548" width="11.125" style="8" customWidth="1"/>
    <col min="12549" max="12549" width="6" style="8" customWidth="1"/>
    <col min="12550" max="12550" width="5.125" style="8" customWidth="1"/>
    <col min="12551" max="12551" width="5.75" style="8" customWidth="1"/>
    <col min="12552" max="12552" width="3.125" style="8" customWidth="1"/>
    <col min="12553" max="12553" width="12.875" style="8" customWidth="1"/>
    <col min="12554" max="12554" width="2.875" style="8" customWidth="1"/>
    <col min="12555" max="12555" width="83.875" style="8" customWidth="1"/>
    <col min="12556" max="12800" width="11.375" style="8"/>
    <col min="12801" max="12801" width="16.75" style="8" customWidth="1"/>
    <col min="12802" max="12802" width="11.125" style="8" customWidth="1"/>
    <col min="12803" max="12803" width="3.75" style="8" bestFit="1" customWidth="1"/>
    <col min="12804" max="12804" width="11.125" style="8" customWidth="1"/>
    <col min="12805" max="12805" width="6" style="8" customWidth="1"/>
    <col min="12806" max="12806" width="5.125" style="8" customWidth="1"/>
    <col min="12807" max="12807" width="5.75" style="8" customWidth="1"/>
    <col min="12808" max="12808" width="3.125" style="8" customWidth="1"/>
    <col min="12809" max="12809" width="12.875" style="8" customWidth="1"/>
    <col min="12810" max="12810" width="2.875" style="8" customWidth="1"/>
    <col min="12811" max="12811" width="83.875" style="8" customWidth="1"/>
    <col min="12812" max="13056" width="11.375" style="8"/>
    <col min="13057" max="13057" width="16.75" style="8" customWidth="1"/>
    <col min="13058" max="13058" width="11.125" style="8" customWidth="1"/>
    <col min="13059" max="13059" width="3.75" style="8" bestFit="1" customWidth="1"/>
    <col min="13060" max="13060" width="11.125" style="8" customWidth="1"/>
    <col min="13061" max="13061" width="6" style="8" customWidth="1"/>
    <col min="13062" max="13062" width="5.125" style="8" customWidth="1"/>
    <col min="13063" max="13063" width="5.75" style="8" customWidth="1"/>
    <col min="13064" max="13064" width="3.125" style="8" customWidth="1"/>
    <col min="13065" max="13065" width="12.875" style="8" customWidth="1"/>
    <col min="13066" max="13066" width="2.875" style="8" customWidth="1"/>
    <col min="13067" max="13067" width="83.875" style="8" customWidth="1"/>
    <col min="13068" max="13312" width="11.375" style="8"/>
    <col min="13313" max="13313" width="16.75" style="8" customWidth="1"/>
    <col min="13314" max="13314" width="11.125" style="8" customWidth="1"/>
    <col min="13315" max="13315" width="3.75" style="8" bestFit="1" customWidth="1"/>
    <col min="13316" max="13316" width="11.125" style="8" customWidth="1"/>
    <col min="13317" max="13317" width="6" style="8" customWidth="1"/>
    <col min="13318" max="13318" width="5.125" style="8" customWidth="1"/>
    <col min="13319" max="13319" width="5.75" style="8" customWidth="1"/>
    <col min="13320" max="13320" width="3.125" style="8" customWidth="1"/>
    <col min="13321" max="13321" width="12.875" style="8" customWidth="1"/>
    <col min="13322" max="13322" width="2.875" style="8" customWidth="1"/>
    <col min="13323" max="13323" width="83.875" style="8" customWidth="1"/>
    <col min="13324" max="13568" width="11.375" style="8"/>
    <col min="13569" max="13569" width="16.75" style="8" customWidth="1"/>
    <col min="13570" max="13570" width="11.125" style="8" customWidth="1"/>
    <col min="13571" max="13571" width="3.75" style="8" bestFit="1" customWidth="1"/>
    <col min="13572" max="13572" width="11.125" style="8" customWidth="1"/>
    <col min="13573" max="13573" width="6" style="8" customWidth="1"/>
    <col min="13574" max="13574" width="5.125" style="8" customWidth="1"/>
    <col min="13575" max="13575" width="5.75" style="8" customWidth="1"/>
    <col min="13576" max="13576" width="3.125" style="8" customWidth="1"/>
    <col min="13577" max="13577" width="12.875" style="8" customWidth="1"/>
    <col min="13578" max="13578" width="2.875" style="8" customWidth="1"/>
    <col min="13579" max="13579" width="83.875" style="8" customWidth="1"/>
    <col min="13580" max="13824" width="11.375" style="8"/>
    <col min="13825" max="13825" width="16.75" style="8" customWidth="1"/>
    <col min="13826" max="13826" width="11.125" style="8" customWidth="1"/>
    <col min="13827" max="13827" width="3.75" style="8" bestFit="1" customWidth="1"/>
    <col min="13828" max="13828" width="11.125" style="8" customWidth="1"/>
    <col min="13829" max="13829" width="6" style="8" customWidth="1"/>
    <col min="13830" max="13830" width="5.125" style="8" customWidth="1"/>
    <col min="13831" max="13831" width="5.75" style="8" customWidth="1"/>
    <col min="13832" max="13832" width="3.125" style="8" customWidth="1"/>
    <col min="13833" max="13833" width="12.875" style="8" customWidth="1"/>
    <col min="13834" max="13834" width="2.875" style="8" customWidth="1"/>
    <col min="13835" max="13835" width="83.875" style="8" customWidth="1"/>
    <col min="13836" max="14080" width="11.375" style="8"/>
    <col min="14081" max="14081" width="16.75" style="8" customWidth="1"/>
    <col min="14082" max="14082" width="11.125" style="8" customWidth="1"/>
    <col min="14083" max="14083" width="3.75" style="8" bestFit="1" customWidth="1"/>
    <col min="14084" max="14084" width="11.125" style="8" customWidth="1"/>
    <col min="14085" max="14085" width="6" style="8" customWidth="1"/>
    <col min="14086" max="14086" width="5.125" style="8" customWidth="1"/>
    <col min="14087" max="14087" width="5.75" style="8" customWidth="1"/>
    <col min="14088" max="14088" width="3.125" style="8" customWidth="1"/>
    <col min="14089" max="14089" width="12.875" style="8" customWidth="1"/>
    <col min="14090" max="14090" width="2.875" style="8" customWidth="1"/>
    <col min="14091" max="14091" width="83.875" style="8" customWidth="1"/>
    <col min="14092" max="14336" width="11.375" style="8"/>
    <col min="14337" max="14337" width="16.75" style="8" customWidth="1"/>
    <col min="14338" max="14338" width="11.125" style="8" customWidth="1"/>
    <col min="14339" max="14339" width="3.75" style="8" bestFit="1" customWidth="1"/>
    <col min="14340" max="14340" width="11.125" style="8" customWidth="1"/>
    <col min="14341" max="14341" width="6" style="8" customWidth="1"/>
    <col min="14342" max="14342" width="5.125" style="8" customWidth="1"/>
    <col min="14343" max="14343" width="5.75" style="8" customWidth="1"/>
    <col min="14344" max="14344" width="3.125" style="8" customWidth="1"/>
    <col min="14345" max="14345" width="12.875" style="8" customWidth="1"/>
    <col min="14346" max="14346" width="2.875" style="8" customWidth="1"/>
    <col min="14347" max="14347" width="83.875" style="8" customWidth="1"/>
    <col min="14348" max="14592" width="11.375" style="8"/>
    <col min="14593" max="14593" width="16.75" style="8" customWidth="1"/>
    <col min="14594" max="14594" width="11.125" style="8" customWidth="1"/>
    <col min="14595" max="14595" width="3.75" style="8" bestFit="1" customWidth="1"/>
    <col min="14596" max="14596" width="11.125" style="8" customWidth="1"/>
    <col min="14597" max="14597" width="6" style="8" customWidth="1"/>
    <col min="14598" max="14598" width="5.125" style="8" customWidth="1"/>
    <col min="14599" max="14599" width="5.75" style="8" customWidth="1"/>
    <col min="14600" max="14600" width="3.125" style="8" customWidth="1"/>
    <col min="14601" max="14601" width="12.875" style="8" customWidth="1"/>
    <col min="14602" max="14602" width="2.875" style="8" customWidth="1"/>
    <col min="14603" max="14603" width="83.875" style="8" customWidth="1"/>
    <col min="14604" max="14848" width="11.375" style="8"/>
    <col min="14849" max="14849" width="16.75" style="8" customWidth="1"/>
    <col min="14850" max="14850" width="11.125" style="8" customWidth="1"/>
    <col min="14851" max="14851" width="3.75" style="8" bestFit="1" customWidth="1"/>
    <col min="14852" max="14852" width="11.125" style="8" customWidth="1"/>
    <col min="14853" max="14853" width="6" style="8" customWidth="1"/>
    <col min="14854" max="14854" width="5.125" style="8" customWidth="1"/>
    <col min="14855" max="14855" width="5.75" style="8" customWidth="1"/>
    <col min="14856" max="14856" width="3.125" style="8" customWidth="1"/>
    <col min="14857" max="14857" width="12.875" style="8" customWidth="1"/>
    <col min="14858" max="14858" width="2.875" style="8" customWidth="1"/>
    <col min="14859" max="14859" width="83.875" style="8" customWidth="1"/>
    <col min="14860" max="15104" width="11.375" style="8"/>
    <col min="15105" max="15105" width="16.75" style="8" customWidth="1"/>
    <col min="15106" max="15106" width="11.125" style="8" customWidth="1"/>
    <col min="15107" max="15107" width="3.75" style="8" bestFit="1" customWidth="1"/>
    <col min="15108" max="15108" width="11.125" style="8" customWidth="1"/>
    <col min="15109" max="15109" width="6" style="8" customWidth="1"/>
    <col min="15110" max="15110" width="5.125" style="8" customWidth="1"/>
    <col min="15111" max="15111" width="5.75" style="8" customWidth="1"/>
    <col min="15112" max="15112" width="3.125" style="8" customWidth="1"/>
    <col min="15113" max="15113" width="12.875" style="8" customWidth="1"/>
    <col min="15114" max="15114" width="2.875" style="8" customWidth="1"/>
    <col min="15115" max="15115" width="83.875" style="8" customWidth="1"/>
    <col min="15116" max="15360" width="11.375" style="8"/>
    <col min="15361" max="15361" width="16.75" style="8" customWidth="1"/>
    <col min="15362" max="15362" width="11.125" style="8" customWidth="1"/>
    <col min="15363" max="15363" width="3.75" style="8" bestFit="1" customWidth="1"/>
    <col min="15364" max="15364" width="11.125" style="8" customWidth="1"/>
    <col min="15365" max="15365" width="6" style="8" customWidth="1"/>
    <col min="15366" max="15366" width="5.125" style="8" customWidth="1"/>
    <col min="15367" max="15367" width="5.75" style="8" customWidth="1"/>
    <col min="15368" max="15368" width="3.125" style="8" customWidth="1"/>
    <col min="15369" max="15369" width="12.875" style="8" customWidth="1"/>
    <col min="15370" max="15370" width="2.875" style="8" customWidth="1"/>
    <col min="15371" max="15371" width="83.875" style="8" customWidth="1"/>
    <col min="15372" max="15616" width="11.375" style="8"/>
    <col min="15617" max="15617" width="16.75" style="8" customWidth="1"/>
    <col min="15618" max="15618" width="11.125" style="8" customWidth="1"/>
    <col min="15619" max="15619" width="3.75" style="8" bestFit="1" customWidth="1"/>
    <col min="15620" max="15620" width="11.125" style="8" customWidth="1"/>
    <col min="15621" max="15621" width="6" style="8" customWidth="1"/>
    <col min="15622" max="15622" width="5.125" style="8" customWidth="1"/>
    <col min="15623" max="15623" width="5.75" style="8" customWidth="1"/>
    <col min="15624" max="15624" width="3.125" style="8" customWidth="1"/>
    <col min="15625" max="15625" width="12.875" style="8" customWidth="1"/>
    <col min="15626" max="15626" width="2.875" style="8" customWidth="1"/>
    <col min="15627" max="15627" width="83.875" style="8" customWidth="1"/>
    <col min="15628" max="15872" width="11.375" style="8"/>
    <col min="15873" max="15873" width="16.75" style="8" customWidth="1"/>
    <col min="15874" max="15874" width="11.125" style="8" customWidth="1"/>
    <col min="15875" max="15875" width="3.75" style="8" bestFit="1" customWidth="1"/>
    <col min="15876" max="15876" width="11.125" style="8" customWidth="1"/>
    <col min="15877" max="15877" width="6" style="8" customWidth="1"/>
    <col min="15878" max="15878" width="5.125" style="8" customWidth="1"/>
    <col min="15879" max="15879" width="5.75" style="8" customWidth="1"/>
    <col min="15880" max="15880" width="3.125" style="8" customWidth="1"/>
    <col min="15881" max="15881" width="12.875" style="8" customWidth="1"/>
    <col min="15882" max="15882" width="2.875" style="8" customWidth="1"/>
    <col min="15883" max="15883" width="83.875" style="8" customWidth="1"/>
    <col min="15884" max="16128" width="11.375" style="8"/>
    <col min="16129" max="16129" width="16.75" style="8" customWidth="1"/>
    <col min="16130" max="16130" width="11.125" style="8" customWidth="1"/>
    <col min="16131" max="16131" width="3.75" style="8" bestFit="1" customWidth="1"/>
    <col min="16132" max="16132" width="11.125" style="8" customWidth="1"/>
    <col min="16133" max="16133" width="6" style="8" customWidth="1"/>
    <col min="16134" max="16134" width="5.125" style="8" customWidth="1"/>
    <col min="16135" max="16135" width="5.75" style="8" customWidth="1"/>
    <col min="16136" max="16136" width="3.125" style="8" customWidth="1"/>
    <col min="16137" max="16137" width="12.875" style="8" customWidth="1"/>
    <col min="16138" max="16138" width="2.875" style="8" customWidth="1"/>
    <col min="16139" max="16139" width="83.875" style="8" customWidth="1"/>
    <col min="16140" max="16384" width="11.375" style="8"/>
  </cols>
  <sheetData>
    <row r="1" spans="1:16" ht="30" customHeight="1" x14ac:dyDescent="0.15">
      <c r="A1" s="7" t="s">
        <v>55</v>
      </c>
      <c r="B1" s="7"/>
      <c r="D1" s="204" t="s">
        <v>25</v>
      </c>
      <c r="E1" s="204"/>
      <c r="F1" s="204"/>
      <c r="G1" s="204"/>
      <c r="H1" s="204"/>
      <c r="I1" s="204"/>
      <c r="J1" s="204"/>
      <c r="K1" s="204"/>
      <c r="L1" s="204"/>
      <c r="M1" s="204"/>
    </row>
    <row r="2" spans="1:16" ht="30" customHeight="1" x14ac:dyDescent="0.15">
      <c r="A2" s="207" t="str">
        <f ca="1">RIGHT(CELL("filename",A2),
 LEN(CELL("filename",A2))
       -FIND("]",CELL("filename",A2)))</f>
        <v>⑤年月支払分</v>
      </c>
      <c r="B2" s="207"/>
      <c r="C2" s="207"/>
      <c r="D2" s="207"/>
      <c r="E2" s="207"/>
      <c r="F2" s="207"/>
      <c r="G2" s="207"/>
      <c r="H2" s="207"/>
      <c r="I2" s="207"/>
      <c r="J2" s="207"/>
      <c r="K2" s="207"/>
      <c r="L2" s="207"/>
      <c r="M2" s="207"/>
    </row>
    <row r="3" spans="1:16" ht="30" customHeight="1" x14ac:dyDescent="0.15">
      <c r="A3" s="205" t="s">
        <v>30</v>
      </c>
      <c r="B3" s="205"/>
      <c r="C3" s="205" t="str">
        <f>IF('人件費総括表・遂行状況（様式8号別紙2-1）'!$B$3="",
     "",
     '人件費総括表・遂行状況（様式8号別紙2-1）'!$B$3)</f>
        <v/>
      </c>
      <c r="D3" s="205"/>
      <c r="E3" s="205"/>
      <c r="F3" s="105"/>
      <c r="G3" s="9"/>
      <c r="H3" s="9"/>
      <c r="I3" s="9"/>
      <c r="J3" s="9"/>
      <c r="K3" s="9"/>
      <c r="L3" s="9"/>
      <c r="M3" s="9"/>
    </row>
    <row r="4" spans="1:16" ht="30" customHeight="1" x14ac:dyDescent="0.15">
      <c r="A4" s="198" t="s">
        <v>14</v>
      </c>
      <c r="B4" s="198"/>
      <c r="C4" s="205" t="str">
        <f>IF(従業員別人件費総括表!$B$5="",
     "",
     従業員別人件費総括表!$B$5)</f>
        <v/>
      </c>
      <c r="D4" s="205"/>
      <c r="E4" s="205"/>
      <c r="F4" s="105"/>
      <c r="G4" s="10"/>
      <c r="H4" s="10"/>
      <c r="I4" s="10"/>
    </row>
    <row r="5" spans="1:16" ht="30" customHeight="1" x14ac:dyDescent="0.15">
      <c r="A5" s="198" t="s">
        <v>15</v>
      </c>
      <c r="B5" s="198"/>
      <c r="C5" s="199">
        <f>従業員別人件費総括表!C7</f>
        <v>0</v>
      </c>
      <c r="D5" s="199"/>
      <c r="E5" s="199"/>
      <c r="F5" s="10" t="s">
        <v>4</v>
      </c>
      <c r="H5" s="10"/>
      <c r="I5" s="10"/>
    </row>
    <row r="6" spans="1:16" ht="30" customHeight="1" thickBot="1" x14ac:dyDescent="0.2">
      <c r="A6" s="12" t="s">
        <v>29</v>
      </c>
      <c r="B6" s="12"/>
    </row>
    <row r="7" spans="1:16" s="13" customFormat="1" ht="22.5" customHeight="1" thickBot="1" x14ac:dyDescent="0.2">
      <c r="A7" s="208" t="s">
        <v>31</v>
      </c>
      <c r="B7" s="201"/>
      <c r="C7" s="202" t="s">
        <v>16</v>
      </c>
      <c r="D7" s="202"/>
      <c r="E7" s="202"/>
      <c r="F7" s="111" t="s">
        <v>49</v>
      </c>
      <c r="G7" s="187" t="s">
        <v>17</v>
      </c>
      <c r="H7" s="203"/>
      <c r="I7" s="203"/>
      <c r="J7" s="188"/>
      <c r="K7" s="187" t="s">
        <v>18</v>
      </c>
      <c r="L7" s="188"/>
      <c r="M7" s="14" t="s">
        <v>28</v>
      </c>
      <c r="N7" s="15" t="s">
        <v>19</v>
      </c>
      <c r="O7" s="16"/>
    </row>
    <row r="8" spans="1:16" ht="22.5" customHeight="1" x14ac:dyDescent="0.15">
      <c r="A8" s="135"/>
      <c r="B8" s="162" t="str">
        <f>IF(テーブル141538[[#This Row],[列1]]="",
    "",
    TEXT(テーブル141538[[#This Row],[列1]],"(aaa)"))</f>
        <v/>
      </c>
      <c r="C8" s="151" t="s">
        <v>32</v>
      </c>
      <c r="D8" s="17" t="s">
        <v>13</v>
      </c>
      <c r="E8" s="152" t="s">
        <v>32</v>
      </c>
      <c r="F8" s="153" t="s">
        <v>32</v>
      </c>
      <c r="G8" s="18">
        <f>IF(OR(テーブル141538[[#This Row],[列2]]="",
          テーブル141538[[#This Row],[列4]]=""),
     0,
     IFERROR(HOUR(テーブル141538[[#This Row],[列4]]-テーブル141538[[#This Row],[列15]]-テーブル141538[[#This Row],[列2]]),
                  IFERROR(HOUR(テーブル141538[[#This Row],[列4]]-テーブル141538[[#This Row],[列2]]),
                               0)))</f>
        <v>0</v>
      </c>
      <c r="H8" s="19" t="s">
        <v>22</v>
      </c>
      <c r="I8" s="20" t="str">
        <f>IF(OR(テーブル141538[[#This Row],[列2]]="",
          テーブル141538[[#This Row],[列4]]=""),
     "00",
     IF(ISERROR(MINUTE(テーブル141538[[#This Row],[列4]]-テーブル141538[[#This Row],[列15]]-テーブル141538[[#This Row],[列2]])),
        IF(ISERROR(MINUTE(テーブル141538[[#This Row],[列4]]-テーブル141538[[#This Row],[列2]])),
           "00",
           IF(MINUTE(テーブル141538[[#This Row],[列4]]-テーブル141538[[#This Row],[列2]])&lt;30,
              "00",
              30)),
        IF(MINUTE(テーブル141538[[#This Row],[列4]]-テーブル141538[[#This Row],[列15]]-テーブル141538[[#This Row],[列2]])&lt;30,
           "00",
           30)))</f>
        <v>00</v>
      </c>
      <c r="J8" s="21" t="s">
        <v>23</v>
      </c>
      <c r="K8" s="22">
        <f>IFERROR((テーブル141538[[#This Row],[列5]]+テーブル141538[[#This Row],[列7]]/60)*$C$5,"")</f>
        <v>0</v>
      </c>
      <c r="L8" s="23" t="s">
        <v>4</v>
      </c>
      <c r="M8" s="147"/>
      <c r="N8" s="24"/>
      <c r="O8" s="50"/>
      <c r="P8" s="25"/>
    </row>
    <row r="9" spans="1:16" ht="22.5" customHeight="1" x14ac:dyDescent="0.15">
      <c r="A9" s="137"/>
      <c r="B9" s="159" t="str">
        <f>IF(テーブル141538[[#This Row],[列1]]="",
    "",
    TEXT(テーブル141538[[#This Row],[列1]],"(aaa)"))</f>
        <v/>
      </c>
      <c r="C9" s="138" t="s">
        <v>32</v>
      </c>
      <c r="D9" s="59" t="s">
        <v>13</v>
      </c>
      <c r="E9" s="143" t="s">
        <v>32</v>
      </c>
      <c r="F9" s="144" t="s">
        <v>32</v>
      </c>
      <c r="G9" s="27">
        <f>IF(OR(テーブル141538[[#This Row],[列2]]="",
          テーブル141538[[#This Row],[列4]]=""),
     0,
     IFERROR(HOUR(テーブル141538[[#This Row],[列4]]-テーブル141538[[#This Row],[列15]]-テーブル141538[[#This Row],[列2]]),
                  IFERROR(HOUR(テーブル141538[[#This Row],[列4]]-テーブル141538[[#This Row],[列2]]),
                               0)))</f>
        <v>0</v>
      </c>
      <c r="H9" s="28" t="s">
        <v>22</v>
      </c>
      <c r="I9" s="29" t="str">
        <f>IF(OR(テーブル141538[[#This Row],[列2]]="",
          テーブル141538[[#This Row],[列4]]=""),
     "00",
     IF(ISERROR(MINUTE(テーブル141538[[#This Row],[列4]]-テーブル141538[[#This Row],[列15]]-テーブル141538[[#This Row],[列2]])),
        IF(ISERROR(MINUTE(テーブル141538[[#This Row],[列4]]-テーブル141538[[#This Row],[列2]])),
           "00",
           IF(MINUTE(テーブル141538[[#This Row],[列4]]-テーブル141538[[#This Row],[列2]])&lt;30,
              "00",
              30)),
        IF(MINUTE(テーブル141538[[#This Row],[列4]]-テーブル141538[[#This Row],[列15]]-テーブル141538[[#This Row],[列2]])&lt;30,
           "00",
           30)))</f>
        <v>00</v>
      </c>
      <c r="J9" s="30" t="s">
        <v>23</v>
      </c>
      <c r="K9" s="31">
        <f>IFERROR((テーブル141538[[#This Row],[列5]]+テーブル141538[[#This Row],[列7]]/60)*$C$5,"")</f>
        <v>0</v>
      </c>
      <c r="L9" s="32" t="s">
        <v>4</v>
      </c>
      <c r="M9" s="148"/>
      <c r="N9" s="33"/>
      <c r="O9" s="50"/>
      <c r="P9" s="25"/>
    </row>
    <row r="10" spans="1:16" ht="22.5" customHeight="1" x14ac:dyDescent="0.15">
      <c r="A10" s="137"/>
      <c r="B10" s="160" t="str">
        <f>IF(テーブル141538[[#This Row],[列1]]="",
    "",
    TEXT(テーブル141538[[#This Row],[列1]],"(aaa)"))</f>
        <v/>
      </c>
      <c r="C10" s="138" t="s">
        <v>32</v>
      </c>
      <c r="D10" s="59" t="s">
        <v>13</v>
      </c>
      <c r="E10" s="143" t="s">
        <v>32</v>
      </c>
      <c r="F10" s="144" t="s">
        <v>32</v>
      </c>
      <c r="G10" s="27">
        <f>IF(OR(テーブル141538[[#This Row],[列2]]="",
          テーブル141538[[#This Row],[列4]]=""),
     0,
     IFERROR(HOUR(テーブル141538[[#This Row],[列4]]-テーブル141538[[#This Row],[列15]]-テーブル141538[[#This Row],[列2]]),
                  IFERROR(HOUR(テーブル141538[[#This Row],[列4]]-テーブル141538[[#This Row],[列2]]),
                               0)))</f>
        <v>0</v>
      </c>
      <c r="H10" s="28" t="s">
        <v>22</v>
      </c>
      <c r="I10" s="34" t="str">
        <f>IF(OR(テーブル141538[[#This Row],[列2]]="",
          テーブル141538[[#This Row],[列4]]=""),
     "00",
     IF(ISERROR(MINUTE(テーブル141538[[#This Row],[列4]]-テーブル141538[[#This Row],[列15]]-テーブル141538[[#This Row],[列2]])),
        IF(ISERROR(MINUTE(テーブル141538[[#This Row],[列4]]-テーブル141538[[#This Row],[列2]])),
           "00",
           IF(MINUTE(テーブル141538[[#This Row],[列4]]-テーブル141538[[#This Row],[列2]])&lt;30,
              "00",
              30)),
        IF(MINUTE(テーブル141538[[#This Row],[列4]]-テーブル141538[[#This Row],[列15]]-テーブル141538[[#This Row],[列2]])&lt;30,
           "00",
           30)))</f>
        <v>00</v>
      </c>
      <c r="J10" s="30" t="s">
        <v>23</v>
      </c>
      <c r="K10" s="31">
        <f>IFERROR((テーブル141538[[#This Row],[列5]]+テーブル141538[[#This Row],[列7]]/60)*$C$5,"")</f>
        <v>0</v>
      </c>
      <c r="L10" s="32" t="s">
        <v>4</v>
      </c>
      <c r="M10" s="149"/>
      <c r="N10" s="33"/>
      <c r="O10" s="50"/>
      <c r="P10" s="25"/>
    </row>
    <row r="11" spans="1:16" ht="22.5" customHeight="1" x14ac:dyDescent="0.15">
      <c r="A11" s="137"/>
      <c r="B11" s="160" t="str">
        <f>IF(テーブル141538[[#This Row],[列1]]="",
    "",
    TEXT(テーブル141538[[#This Row],[列1]],"(aaa)"))</f>
        <v/>
      </c>
      <c r="C11" s="138" t="s">
        <v>20</v>
      </c>
      <c r="D11" s="59" t="s">
        <v>21</v>
      </c>
      <c r="E11" s="143" t="s">
        <v>20</v>
      </c>
      <c r="F11" s="144" t="s">
        <v>32</v>
      </c>
      <c r="G11" s="27">
        <f>IF(OR(テーブル141538[[#This Row],[列2]]="",
          テーブル141538[[#This Row],[列4]]=""),
     0,
     IFERROR(HOUR(テーブル141538[[#This Row],[列4]]-テーブル141538[[#This Row],[列15]]-テーブル141538[[#This Row],[列2]]),
                  IFERROR(HOUR(テーブル141538[[#This Row],[列4]]-テーブル141538[[#This Row],[列2]]),
                               0)))</f>
        <v>0</v>
      </c>
      <c r="H11" s="28" t="s">
        <v>22</v>
      </c>
      <c r="I11" s="34" t="str">
        <f>IF(OR(テーブル141538[[#This Row],[列2]]="",
          テーブル141538[[#This Row],[列4]]=""),
     "00",
     IF(ISERROR(MINUTE(テーブル141538[[#This Row],[列4]]-テーブル141538[[#This Row],[列15]]-テーブル141538[[#This Row],[列2]])),
        IF(ISERROR(MINUTE(テーブル141538[[#This Row],[列4]]-テーブル141538[[#This Row],[列2]])),
           "00",
           IF(MINUTE(テーブル141538[[#This Row],[列4]]-テーブル141538[[#This Row],[列2]])&lt;30,
              "00",
              30)),
        IF(MINUTE(テーブル141538[[#This Row],[列4]]-テーブル141538[[#This Row],[列15]]-テーブル141538[[#This Row],[列2]])&lt;30,
           "00",
           30)))</f>
        <v>00</v>
      </c>
      <c r="J11" s="30" t="s">
        <v>23</v>
      </c>
      <c r="K11" s="31">
        <f>IFERROR((テーブル141538[[#This Row],[列5]]+テーブル141538[[#This Row],[列7]]/60)*$C$5,"")</f>
        <v>0</v>
      </c>
      <c r="L11" s="32" t="s">
        <v>4</v>
      </c>
      <c r="M11" s="149"/>
      <c r="N11" s="33"/>
      <c r="O11" s="50"/>
      <c r="P11" s="25"/>
    </row>
    <row r="12" spans="1:16" ht="22.5" customHeight="1" x14ac:dyDescent="0.15">
      <c r="A12" s="137"/>
      <c r="B12" s="160" t="str">
        <f>IF(テーブル141538[[#This Row],[列1]]="",
    "",
    TEXT(テーブル141538[[#This Row],[列1]],"(aaa)"))</f>
        <v/>
      </c>
      <c r="C12" s="138" t="s">
        <v>20</v>
      </c>
      <c r="D12" s="59" t="s">
        <v>21</v>
      </c>
      <c r="E12" s="143" t="s">
        <v>20</v>
      </c>
      <c r="F12" s="144" t="s">
        <v>32</v>
      </c>
      <c r="G12" s="27">
        <f>IF(OR(テーブル141538[[#This Row],[列2]]="",
          テーブル141538[[#This Row],[列4]]=""),
     0,
     IFERROR(HOUR(テーブル141538[[#This Row],[列4]]-テーブル141538[[#This Row],[列15]]-テーブル141538[[#This Row],[列2]]),
                  IFERROR(HOUR(テーブル141538[[#This Row],[列4]]-テーブル141538[[#This Row],[列2]]),
                               0)))</f>
        <v>0</v>
      </c>
      <c r="H12" s="28" t="s">
        <v>22</v>
      </c>
      <c r="I12" s="34" t="str">
        <f>IF(OR(テーブル141538[[#This Row],[列2]]="",
          テーブル141538[[#This Row],[列4]]=""),
     "00",
     IF(ISERROR(MINUTE(テーブル141538[[#This Row],[列4]]-テーブル141538[[#This Row],[列15]]-テーブル141538[[#This Row],[列2]])),
        IF(ISERROR(MINUTE(テーブル141538[[#This Row],[列4]]-テーブル141538[[#This Row],[列2]])),
           "00",
           IF(MINUTE(テーブル141538[[#This Row],[列4]]-テーブル141538[[#This Row],[列2]])&lt;30,
              "00",
              30)),
        IF(MINUTE(テーブル141538[[#This Row],[列4]]-テーブル141538[[#This Row],[列15]]-テーブル141538[[#This Row],[列2]])&lt;30,
           "00",
           30)))</f>
        <v>00</v>
      </c>
      <c r="J12" s="30" t="s">
        <v>23</v>
      </c>
      <c r="K12" s="31">
        <f>IFERROR((テーブル141538[[#This Row],[列5]]+テーブル141538[[#This Row],[列7]]/60)*$C$5,"")</f>
        <v>0</v>
      </c>
      <c r="L12" s="32" t="s">
        <v>4</v>
      </c>
      <c r="M12" s="149"/>
      <c r="N12" s="33"/>
      <c r="O12" s="50"/>
      <c r="P12" s="25"/>
    </row>
    <row r="13" spans="1:16" ht="22.5" customHeight="1" x14ac:dyDescent="0.15">
      <c r="A13" s="137"/>
      <c r="B13" s="160" t="str">
        <f>IF(テーブル141538[[#This Row],[列1]]="",
    "",
    TEXT(テーブル141538[[#This Row],[列1]],"(aaa)"))</f>
        <v/>
      </c>
      <c r="C13" s="138" t="s">
        <v>20</v>
      </c>
      <c r="D13" s="59" t="s">
        <v>21</v>
      </c>
      <c r="E13" s="143" t="s">
        <v>20</v>
      </c>
      <c r="F13" s="144" t="s">
        <v>32</v>
      </c>
      <c r="G13" s="27">
        <f>IF(OR(テーブル141538[[#This Row],[列2]]="",
          テーブル141538[[#This Row],[列4]]=""),
     0,
     IFERROR(HOUR(テーブル141538[[#This Row],[列4]]-テーブル141538[[#This Row],[列15]]-テーブル141538[[#This Row],[列2]]),
                  IFERROR(HOUR(テーブル141538[[#This Row],[列4]]-テーブル141538[[#This Row],[列2]]),
                               0)))</f>
        <v>0</v>
      </c>
      <c r="H13" s="28" t="s">
        <v>22</v>
      </c>
      <c r="I13" s="34" t="str">
        <f>IF(OR(テーブル141538[[#This Row],[列2]]="",
          テーブル141538[[#This Row],[列4]]=""),
     "00",
     IF(ISERROR(MINUTE(テーブル141538[[#This Row],[列4]]-テーブル141538[[#This Row],[列15]]-テーブル141538[[#This Row],[列2]])),
        IF(ISERROR(MINUTE(テーブル141538[[#This Row],[列4]]-テーブル141538[[#This Row],[列2]])),
           "00",
           IF(MINUTE(テーブル141538[[#This Row],[列4]]-テーブル141538[[#This Row],[列2]])&lt;30,
              "00",
              30)),
        IF(MINUTE(テーブル141538[[#This Row],[列4]]-テーブル141538[[#This Row],[列15]]-テーブル141538[[#This Row],[列2]])&lt;30,
           "00",
           30)))</f>
        <v>00</v>
      </c>
      <c r="J13" s="30" t="s">
        <v>23</v>
      </c>
      <c r="K13" s="31">
        <f>IFERROR((テーブル141538[[#This Row],[列5]]+テーブル141538[[#This Row],[列7]]/60)*$C$5,"")</f>
        <v>0</v>
      </c>
      <c r="L13" s="32" t="s">
        <v>4</v>
      </c>
      <c r="M13" s="149"/>
      <c r="N13" s="33"/>
      <c r="O13" s="50"/>
      <c r="P13" s="25"/>
    </row>
    <row r="14" spans="1:16" ht="22.5" customHeight="1" x14ac:dyDescent="0.15">
      <c r="A14" s="137"/>
      <c r="B14" s="160" t="str">
        <f>IF(テーブル141538[[#This Row],[列1]]="",
    "",
    TEXT(テーブル141538[[#This Row],[列1]],"(aaa)"))</f>
        <v/>
      </c>
      <c r="C14" s="138" t="s">
        <v>20</v>
      </c>
      <c r="D14" s="59" t="s">
        <v>21</v>
      </c>
      <c r="E14" s="143" t="s">
        <v>20</v>
      </c>
      <c r="F14" s="144" t="s">
        <v>32</v>
      </c>
      <c r="G14" s="27">
        <f>IF(OR(テーブル141538[[#This Row],[列2]]="",
          テーブル141538[[#This Row],[列4]]=""),
     0,
     IFERROR(HOUR(テーブル141538[[#This Row],[列4]]-テーブル141538[[#This Row],[列15]]-テーブル141538[[#This Row],[列2]]),
                  IFERROR(HOUR(テーブル141538[[#This Row],[列4]]-テーブル141538[[#This Row],[列2]]),
                               0)))</f>
        <v>0</v>
      </c>
      <c r="H14" s="28" t="s">
        <v>22</v>
      </c>
      <c r="I14" s="34" t="str">
        <f>IF(OR(テーブル141538[[#This Row],[列2]]="",
          テーブル141538[[#This Row],[列4]]=""),
     "00",
     IF(ISERROR(MINUTE(テーブル141538[[#This Row],[列4]]-テーブル141538[[#This Row],[列15]]-テーブル141538[[#This Row],[列2]])),
        IF(ISERROR(MINUTE(テーブル141538[[#This Row],[列4]]-テーブル141538[[#This Row],[列2]])),
           "00",
           IF(MINUTE(テーブル141538[[#This Row],[列4]]-テーブル141538[[#This Row],[列2]])&lt;30,
              "00",
              30)),
        IF(MINUTE(テーブル141538[[#This Row],[列4]]-テーブル141538[[#This Row],[列15]]-テーブル141538[[#This Row],[列2]])&lt;30,
           "00",
           30)))</f>
        <v>00</v>
      </c>
      <c r="J14" s="30" t="s">
        <v>23</v>
      </c>
      <c r="K14" s="31">
        <f>IFERROR((テーブル141538[[#This Row],[列5]]+テーブル141538[[#This Row],[列7]]/60)*$C$5,"")</f>
        <v>0</v>
      </c>
      <c r="L14" s="32" t="s">
        <v>4</v>
      </c>
      <c r="M14" s="149"/>
      <c r="N14" s="33"/>
      <c r="O14" s="50"/>
      <c r="P14" s="25"/>
    </row>
    <row r="15" spans="1:16" ht="22.5" customHeight="1" x14ac:dyDescent="0.15">
      <c r="A15" s="137"/>
      <c r="B15" s="160" t="str">
        <f>IF(テーブル141538[[#This Row],[列1]]="",
    "",
    TEXT(テーブル141538[[#This Row],[列1]],"(aaa)"))</f>
        <v/>
      </c>
      <c r="C15" s="138" t="s">
        <v>20</v>
      </c>
      <c r="D15" s="59" t="s">
        <v>21</v>
      </c>
      <c r="E15" s="143" t="s">
        <v>20</v>
      </c>
      <c r="F15" s="144" t="s">
        <v>32</v>
      </c>
      <c r="G15" s="27">
        <f>IF(OR(テーブル141538[[#This Row],[列2]]="",
          テーブル141538[[#This Row],[列4]]=""),
     0,
     IFERROR(HOUR(テーブル141538[[#This Row],[列4]]-テーブル141538[[#This Row],[列15]]-テーブル141538[[#This Row],[列2]]),
                  IFERROR(HOUR(テーブル141538[[#This Row],[列4]]-テーブル141538[[#This Row],[列2]]),
                               0)))</f>
        <v>0</v>
      </c>
      <c r="H15" s="28" t="s">
        <v>22</v>
      </c>
      <c r="I15" s="34" t="str">
        <f>IF(OR(テーブル141538[[#This Row],[列2]]="",
          テーブル141538[[#This Row],[列4]]=""),
     "00",
     IF(ISERROR(MINUTE(テーブル141538[[#This Row],[列4]]-テーブル141538[[#This Row],[列15]]-テーブル141538[[#This Row],[列2]])),
        IF(ISERROR(MINUTE(テーブル141538[[#This Row],[列4]]-テーブル141538[[#This Row],[列2]])),
           "00",
           IF(MINUTE(テーブル141538[[#This Row],[列4]]-テーブル141538[[#This Row],[列2]])&lt;30,
              "00",
              30)),
        IF(MINUTE(テーブル141538[[#This Row],[列4]]-テーブル141538[[#This Row],[列15]]-テーブル141538[[#This Row],[列2]])&lt;30,
           "00",
           30)))</f>
        <v>00</v>
      </c>
      <c r="J15" s="30" t="s">
        <v>23</v>
      </c>
      <c r="K15" s="31">
        <f>IFERROR((テーブル141538[[#This Row],[列5]]+テーブル141538[[#This Row],[列7]]/60)*$C$5,"")</f>
        <v>0</v>
      </c>
      <c r="L15" s="32" t="s">
        <v>4</v>
      </c>
      <c r="M15" s="149"/>
      <c r="N15" s="33"/>
      <c r="O15" s="50"/>
      <c r="P15" s="25"/>
    </row>
    <row r="16" spans="1:16" ht="22.5" customHeight="1" x14ac:dyDescent="0.15">
      <c r="A16" s="137"/>
      <c r="B16" s="160" t="str">
        <f>IF(テーブル141538[[#This Row],[列1]]="",
    "",
    TEXT(テーブル141538[[#This Row],[列1]],"(aaa)"))</f>
        <v/>
      </c>
      <c r="C16" s="138" t="s">
        <v>20</v>
      </c>
      <c r="D16" s="59" t="s">
        <v>21</v>
      </c>
      <c r="E16" s="143" t="s">
        <v>20</v>
      </c>
      <c r="F16" s="144" t="s">
        <v>32</v>
      </c>
      <c r="G16" s="27">
        <f>IF(OR(テーブル141538[[#This Row],[列2]]="",
          テーブル141538[[#This Row],[列4]]=""),
     0,
     IFERROR(HOUR(テーブル141538[[#This Row],[列4]]-テーブル141538[[#This Row],[列15]]-テーブル141538[[#This Row],[列2]]),
                  IFERROR(HOUR(テーブル141538[[#This Row],[列4]]-テーブル141538[[#This Row],[列2]]),
                               0)))</f>
        <v>0</v>
      </c>
      <c r="H16" s="28" t="s">
        <v>22</v>
      </c>
      <c r="I16" s="34" t="str">
        <f>IF(OR(テーブル141538[[#This Row],[列2]]="",
          テーブル141538[[#This Row],[列4]]=""),
     "00",
     IF(ISERROR(MINUTE(テーブル141538[[#This Row],[列4]]-テーブル141538[[#This Row],[列15]]-テーブル141538[[#This Row],[列2]])),
        IF(ISERROR(MINUTE(テーブル141538[[#This Row],[列4]]-テーブル141538[[#This Row],[列2]])),
           "00",
           IF(MINUTE(テーブル141538[[#This Row],[列4]]-テーブル141538[[#This Row],[列2]])&lt;30,
              "00",
              30)),
        IF(MINUTE(テーブル141538[[#This Row],[列4]]-テーブル141538[[#This Row],[列15]]-テーブル141538[[#This Row],[列2]])&lt;30,
           "00",
           30)))</f>
        <v>00</v>
      </c>
      <c r="J16" s="30" t="s">
        <v>23</v>
      </c>
      <c r="K16" s="31">
        <f>IFERROR((テーブル141538[[#This Row],[列5]]+テーブル141538[[#This Row],[列7]]/60)*$C$5,"")</f>
        <v>0</v>
      </c>
      <c r="L16" s="32" t="s">
        <v>4</v>
      </c>
      <c r="M16" s="149"/>
      <c r="N16" s="33"/>
      <c r="O16" s="50"/>
      <c r="P16" s="25"/>
    </row>
    <row r="17" spans="1:16" ht="22.5" customHeight="1" x14ac:dyDescent="0.15">
      <c r="A17" s="137"/>
      <c r="B17" s="160" t="str">
        <f>IF(テーブル141538[[#This Row],[列1]]="",
    "",
    TEXT(テーブル141538[[#This Row],[列1]],"(aaa)"))</f>
        <v/>
      </c>
      <c r="C17" s="138" t="s">
        <v>20</v>
      </c>
      <c r="D17" s="59" t="s">
        <v>21</v>
      </c>
      <c r="E17" s="143" t="s">
        <v>20</v>
      </c>
      <c r="F17" s="144" t="s">
        <v>32</v>
      </c>
      <c r="G17" s="27">
        <f>IF(OR(テーブル141538[[#This Row],[列2]]="",
          テーブル141538[[#This Row],[列4]]=""),
     0,
     IFERROR(HOUR(テーブル141538[[#This Row],[列4]]-テーブル141538[[#This Row],[列15]]-テーブル141538[[#This Row],[列2]]),
                  IFERROR(HOUR(テーブル141538[[#This Row],[列4]]-テーブル141538[[#This Row],[列2]]),
                               0)))</f>
        <v>0</v>
      </c>
      <c r="H17" s="28" t="s">
        <v>22</v>
      </c>
      <c r="I17" s="34" t="str">
        <f>IF(OR(テーブル141538[[#This Row],[列2]]="",
          テーブル141538[[#This Row],[列4]]=""),
     "00",
     IF(ISERROR(MINUTE(テーブル141538[[#This Row],[列4]]-テーブル141538[[#This Row],[列15]]-テーブル141538[[#This Row],[列2]])),
        IF(ISERROR(MINUTE(テーブル141538[[#This Row],[列4]]-テーブル141538[[#This Row],[列2]])),
           "00",
           IF(MINUTE(テーブル141538[[#This Row],[列4]]-テーブル141538[[#This Row],[列2]])&lt;30,
              "00",
              30)),
        IF(MINUTE(テーブル141538[[#This Row],[列4]]-テーブル141538[[#This Row],[列15]]-テーブル141538[[#This Row],[列2]])&lt;30,
           "00",
           30)))</f>
        <v>00</v>
      </c>
      <c r="J17" s="30" t="s">
        <v>23</v>
      </c>
      <c r="K17" s="31">
        <f>IFERROR((テーブル141538[[#This Row],[列5]]+テーブル141538[[#This Row],[列7]]/60)*$C$5,"")</f>
        <v>0</v>
      </c>
      <c r="L17" s="32" t="s">
        <v>4</v>
      </c>
      <c r="M17" s="149"/>
      <c r="N17" s="33"/>
      <c r="O17" s="50"/>
      <c r="P17" s="25"/>
    </row>
    <row r="18" spans="1:16" ht="22.5" customHeight="1" x14ac:dyDescent="0.15">
      <c r="A18" s="137"/>
      <c r="B18" s="160" t="str">
        <f>IF(テーブル141538[[#This Row],[列1]]="",
    "",
    TEXT(テーブル141538[[#This Row],[列1]],"(aaa)"))</f>
        <v/>
      </c>
      <c r="C18" s="138" t="s">
        <v>20</v>
      </c>
      <c r="D18" s="59" t="s">
        <v>21</v>
      </c>
      <c r="E18" s="143" t="s">
        <v>20</v>
      </c>
      <c r="F18" s="144" t="s">
        <v>32</v>
      </c>
      <c r="G18" s="27">
        <f>IF(OR(テーブル141538[[#This Row],[列2]]="",
          テーブル141538[[#This Row],[列4]]=""),
     0,
     IFERROR(HOUR(テーブル141538[[#This Row],[列4]]-テーブル141538[[#This Row],[列15]]-テーブル141538[[#This Row],[列2]]),
                  IFERROR(HOUR(テーブル141538[[#This Row],[列4]]-テーブル141538[[#This Row],[列2]]),
                               0)))</f>
        <v>0</v>
      </c>
      <c r="H18" s="28" t="s">
        <v>22</v>
      </c>
      <c r="I18" s="34" t="str">
        <f>IF(OR(テーブル141538[[#This Row],[列2]]="",
          テーブル141538[[#This Row],[列4]]=""),
     "00",
     IF(ISERROR(MINUTE(テーブル141538[[#This Row],[列4]]-テーブル141538[[#This Row],[列15]]-テーブル141538[[#This Row],[列2]])),
        IF(ISERROR(MINUTE(テーブル141538[[#This Row],[列4]]-テーブル141538[[#This Row],[列2]])),
           "00",
           IF(MINUTE(テーブル141538[[#This Row],[列4]]-テーブル141538[[#This Row],[列2]])&lt;30,
              "00",
              30)),
        IF(MINUTE(テーブル141538[[#This Row],[列4]]-テーブル141538[[#This Row],[列15]]-テーブル141538[[#This Row],[列2]])&lt;30,
           "00",
           30)))</f>
        <v>00</v>
      </c>
      <c r="J18" s="30" t="s">
        <v>23</v>
      </c>
      <c r="K18" s="31">
        <f>IFERROR((テーブル141538[[#This Row],[列5]]+テーブル141538[[#This Row],[列7]]/60)*$C$5,"")</f>
        <v>0</v>
      </c>
      <c r="L18" s="32" t="s">
        <v>4</v>
      </c>
      <c r="M18" s="149"/>
      <c r="N18" s="33"/>
      <c r="O18" s="50"/>
      <c r="P18" s="25"/>
    </row>
    <row r="19" spans="1:16" ht="22.5" customHeight="1" x14ac:dyDescent="0.15">
      <c r="A19" s="137"/>
      <c r="B19" s="160" t="str">
        <f>IF(テーブル141538[[#This Row],[列1]]="",
    "",
    TEXT(テーブル141538[[#This Row],[列1]],"(aaa)"))</f>
        <v/>
      </c>
      <c r="C19" s="138" t="s">
        <v>20</v>
      </c>
      <c r="D19" s="59" t="s">
        <v>21</v>
      </c>
      <c r="E19" s="143" t="s">
        <v>20</v>
      </c>
      <c r="F19" s="144" t="s">
        <v>32</v>
      </c>
      <c r="G19" s="27">
        <f>IF(OR(テーブル141538[[#This Row],[列2]]="",
          テーブル141538[[#This Row],[列4]]=""),
     0,
     IFERROR(HOUR(テーブル141538[[#This Row],[列4]]-テーブル141538[[#This Row],[列15]]-テーブル141538[[#This Row],[列2]]),
                  IFERROR(HOUR(テーブル141538[[#This Row],[列4]]-テーブル141538[[#This Row],[列2]]),
                               0)))</f>
        <v>0</v>
      </c>
      <c r="H19" s="28" t="s">
        <v>22</v>
      </c>
      <c r="I19" s="34" t="str">
        <f>IF(OR(テーブル141538[[#This Row],[列2]]="",
          テーブル141538[[#This Row],[列4]]=""),
     "00",
     IF(ISERROR(MINUTE(テーブル141538[[#This Row],[列4]]-テーブル141538[[#This Row],[列15]]-テーブル141538[[#This Row],[列2]])),
        IF(ISERROR(MINUTE(テーブル141538[[#This Row],[列4]]-テーブル141538[[#This Row],[列2]])),
           "00",
           IF(MINUTE(テーブル141538[[#This Row],[列4]]-テーブル141538[[#This Row],[列2]])&lt;30,
              "00",
              30)),
        IF(MINUTE(テーブル141538[[#This Row],[列4]]-テーブル141538[[#This Row],[列15]]-テーブル141538[[#This Row],[列2]])&lt;30,
           "00",
           30)))</f>
        <v>00</v>
      </c>
      <c r="J19" s="30" t="s">
        <v>23</v>
      </c>
      <c r="K19" s="31">
        <f>IFERROR((テーブル141538[[#This Row],[列5]]+テーブル141538[[#This Row],[列7]]/60)*$C$5,"")</f>
        <v>0</v>
      </c>
      <c r="L19" s="32" t="s">
        <v>4</v>
      </c>
      <c r="M19" s="149"/>
      <c r="N19" s="33"/>
      <c r="O19" s="50"/>
      <c r="P19" s="25"/>
    </row>
    <row r="20" spans="1:16" ht="22.5" customHeight="1" x14ac:dyDescent="0.15">
      <c r="A20" s="137"/>
      <c r="B20" s="160" t="str">
        <f>IF(テーブル141538[[#This Row],[列1]]="",
    "",
    TEXT(テーブル141538[[#This Row],[列1]],"(aaa)"))</f>
        <v/>
      </c>
      <c r="C20" s="138" t="s">
        <v>20</v>
      </c>
      <c r="D20" s="59" t="s">
        <v>21</v>
      </c>
      <c r="E20" s="143" t="s">
        <v>20</v>
      </c>
      <c r="F20" s="144" t="s">
        <v>32</v>
      </c>
      <c r="G20" s="27">
        <f>IF(OR(テーブル141538[[#This Row],[列2]]="",
          テーブル141538[[#This Row],[列4]]=""),
     0,
     IFERROR(HOUR(テーブル141538[[#This Row],[列4]]-テーブル141538[[#This Row],[列15]]-テーブル141538[[#This Row],[列2]]),
                  IFERROR(HOUR(テーブル141538[[#This Row],[列4]]-テーブル141538[[#This Row],[列2]]),
                               0)))</f>
        <v>0</v>
      </c>
      <c r="H20" s="28" t="s">
        <v>22</v>
      </c>
      <c r="I20" s="34" t="str">
        <f>IF(OR(テーブル141538[[#This Row],[列2]]="",
          テーブル141538[[#This Row],[列4]]=""),
     "00",
     IF(ISERROR(MINUTE(テーブル141538[[#This Row],[列4]]-テーブル141538[[#This Row],[列15]]-テーブル141538[[#This Row],[列2]])),
        IF(ISERROR(MINUTE(テーブル141538[[#This Row],[列4]]-テーブル141538[[#This Row],[列2]])),
           "00",
           IF(MINUTE(テーブル141538[[#This Row],[列4]]-テーブル141538[[#This Row],[列2]])&lt;30,
              "00",
              30)),
        IF(MINUTE(テーブル141538[[#This Row],[列4]]-テーブル141538[[#This Row],[列15]]-テーブル141538[[#This Row],[列2]])&lt;30,
           "00",
           30)))</f>
        <v>00</v>
      </c>
      <c r="J20" s="30" t="s">
        <v>23</v>
      </c>
      <c r="K20" s="31">
        <f>IFERROR((テーブル141538[[#This Row],[列5]]+テーブル141538[[#This Row],[列7]]/60)*$C$5,"")</f>
        <v>0</v>
      </c>
      <c r="L20" s="32" t="s">
        <v>4</v>
      </c>
      <c r="M20" s="149"/>
      <c r="N20" s="33"/>
      <c r="O20" s="50"/>
      <c r="P20" s="25"/>
    </row>
    <row r="21" spans="1:16" ht="22.5" customHeight="1" x14ac:dyDescent="0.15">
      <c r="A21" s="137"/>
      <c r="B21" s="160" t="str">
        <f>IF(テーブル141538[[#This Row],[列1]]="",
    "",
    TEXT(テーブル141538[[#This Row],[列1]],"(aaa)"))</f>
        <v/>
      </c>
      <c r="C21" s="138" t="s">
        <v>20</v>
      </c>
      <c r="D21" s="59" t="s">
        <v>21</v>
      </c>
      <c r="E21" s="143" t="s">
        <v>20</v>
      </c>
      <c r="F21" s="144" t="s">
        <v>32</v>
      </c>
      <c r="G21" s="27">
        <f>IF(OR(テーブル141538[[#This Row],[列2]]="",
          テーブル141538[[#This Row],[列4]]=""),
     0,
     IFERROR(HOUR(テーブル141538[[#This Row],[列4]]-テーブル141538[[#This Row],[列15]]-テーブル141538[[#This Row],[列2]]),
                  IFERROR(HOUR(テーブル141538[[#This Row],[列4]]-テーブル141538[[#This Row],[列2]]),
                               0)))</f>
        <v>0</v>
      </c>
      <c r="H21" s="28" t="s">
        <v>22</v>
      </c>
      <c r="I21" s="34" t="str">
        <f>IF(OR(テーブル141538[[#This Row],[列2]]="",
          テーブル141538[[#This Row],[列4]]=""),
     "00",
     IF(ISERROR(MINUTE(テーブル141538[[#This Row],[列4]]-テーブル141538[[#This Row],[列15]]-テーブル141538[[#This Row],[列2]])),
        IF(ISERROR(MINUTE(テーブル141538[[#This Row],[列4]]-テーブル141538[[#This Row],[列2]])),
           "00",
           IF(MINUTE(テーブル141538[[#This Row],[列4]]-テーブル141538[[#This Row],[列2]])&lt;30,
              "00",
              30)),
        IF(MINUTE(テーブル141538[[#This Row],[列4]]-テーブル141538[[#This Row],[列15]]-テーブル141538[[#This Row],[列2]])&lt;30,
           "00",
           30)))</f>
        <v>00</v>
      </c>
      <c r="J21" s="30" t="s">
        <v>23</v>
      </c>
      <c r="K21" s="31">
        <f>IFERROR((テーブル141538[[#This Row],[列5]]+テーブル141538[[#This Row],[列7]]/60)*$C$5,"")</f>
        <v>0</v>
      </c>
      <c r="L21" s="32" t="s">
        <v>4</v>
      </c>
      <c r="M21" s="149"/>
      <c r="N21" s="33"/>
      <c r="O21" s="50"/>
      <c r="P21" s="25"/>
    </row>
    <row r="22" spans="1:16" ht="22.5" customHeight="1" x14ac:dyDescent="0.15">
      <c r="A22" s="137"/>
      <c r="B22" s="160" t="str">
        <f>IF(テーブル141538[[#This Row],[列1]]="",
    "",
    TEXT(テーブル141538[[#This Row],[列1]],"(aaa)"))</f>
        <v/>
      </c>
      <c r="C22" s="138" t="s">
        <v>20</v>
      </c>
      <c r="D22" s="59" t="s">
        <v>21</v>
      </c>
      <c r="E22" s="143" t="s">
        <v>20</v>
      </c>
      <c r="F22" s="144" t="s">
        <v>32</v>
      </c>
      <c r="G22" s="27">
        <f>IF(OR(テーブル141538[[#This Row],[列2]]="",
          テーブル141538[[#This Row],[列4]]=""),
     0,
     IFERROR(HOUR(テーブル141538[[#This Row],[列4]]-テーブル141538[[#This Row],[列15]]-テーブル141538[[#This Row],[列2]]),
                  IFERROR(HOUR(テーブル141538[[#This Row],[列4]]-テーブル141538[[#This Row],[列2]]),
                               0)))</f>
        <v>0</v>
      </c>
      <c r="H22" s="28" t="s">
        <v>22</v>
      </c>
      <c r="I22" s="34" t="str">
        <f>IF(OR(テーブル141538[[#This Row],[列2]]="",
          テーブル141538[[#This Row],[列4]]=""),
     "00",
     IF(ISERROR(MINUTE(テーブル141538[[#This Row],[列4]]-テーブル141538[[#This Row],[列15]]-テーブル141538[[#This Row],[列2]])),
        IF(ISERROR(MINUTE(テーブル141538[[#This Row],[列4]]-テーブル141538[[#This Row],[列2]])),
           "00",
           IF(MINUTE(テーブル141538[[#This Row],[列4]]-テーブル141538[[#This Row],[列2]])&lt;30,
              "00",
              30)),
        IF(MINUTE(テーブル141538[[#This Row],[列4]]-テーブル141538[[#This Row],[列15]]-テーブル141538[[#This Row],[列2]])&lt;30,
           "00",
           30)))</f>
        <v>00</v>
      </c>
      <c r="J22" s="30" t="s">
        <v>23</v>
      </c>
      <c r="K22" s="31">
        <f>IFERROR((テーブル141538[[#This Row],[列5]]+テーブル141538[[#This Row],[列7]]/60)*$C$5,"")</f>
        <v>0</v>
      </c>
      <c r="L22" s="32" t="s">
        <v>4</v>
      </c>
      <c r="M22" s="149"/>
      <c r="N22" s="33"/>
      <c r="O22" s="50"/>
      <c r="P22" s="25"/>
    </row>
    <row r="23" spans="1:16" ht="22.5" customHeight="1" x14ac:dyDescent="0.15">
      <c r="A23" s="137"/>
      <c r="B23" s="160" t="str">
        <f>IF(テーブル141538[[#This Row],[列1]]="",
    "",
    TEXT(テーブル141538[[#This Row],[列1]],"(aaa)"))</f>
        <v/>
      </c>
      <c r="C23" s="138" t="s">
        <v>20</v>
      </c>
      <c r="D23" s="59" t="s">
        <v>21</v>
      </c>
      <c r="E23" s="143" t="s">
        <v>20</v>
      </c>
      <c r="F23" s="144" t="s">
        <v>32</v>
      </c>
      <c r="G23" s="27">
        <f>IF(OR(テーブル141538[[#This Row],[列2]]="",
          テーブル141538[[#This Row],[列4]]=""),
     0,
     IFERROR(HOUR(テーブル141538[[#This Row],[列4]]-テーブル141538[[#This Row],[列15]]-テーブル141538[[#This Row],[列2]]),
                  IFERROR(HOUR(テーブル141538[[#This Row],[列4]]-テーブル141538[[#This Row],[列2]]),
                               0)))</f>
        <v>0</v>
      </c>
      <c r="H23" s="28" t="s">
        <v>22</v>
      </c>
      <c r="I23" s="34" t="str">
        <f>IF(OR(テーブル141538[[#This Row],[列2]]="",
          テーブル141538[[#This Row],[列4]]=""),
     "00",
     IF(ISERROR(MINUTE(テーブル141538[[#This Row],[列4]]-テーブル141538[[#This Row],[列15]]-テーブル141538[[#This Row],[列2]])),
        IF(ISERROR(MINUTE(テーブル141538[[#This Row],[列4]]-テーブル141538[[#This Row],[列2]])),
           "00",
           IF(MINUTE(テーブル141538[[#This Row],[列4]]-テーブル141538[[#This Row],[列2]])&lt;30,
              "00",
              30)),
        IF(MINUTE(テーブル141538[[#This Row],[列4]]-テーブル141538[[#This Row],[列15]]-テーブル141538[[#This Row],[列2]])&lt;30,
           "00",
           30)))</f>
        <v>00</v>
      </c>
      <c r="J23" s="30" t="s">
        <v>23</v>
      </c>
      <c r="K23" s="31">
        <f>IFERROR((テーブル141538[[#This Row],[列5]]+テーブル141538[[#This Row],[列7]]/60)*$C$5,"")</f>
        <v>0</v>
      </c>
      <c r="L23" s="32" t="s">
        <v>4</v>
      </c>
      <c r="M23" s="149"/>
      <c r="N23" s="33"/>
      <c r="O23" s="50"/>
      <c r="P23" s="25"/>
    </row>
    <row r="24" spans="1:16" ht="22.5" customHeight="1" x14ac:dyDescent="0.15">
      <c r="A24" s="137"/>
      <c r="B24" s="160" t="str">
        <f>IF(テーブル141538[[#This Row],[列1]]="",
    "",
    TEXT(テーブル141538[[#This Row],[列1]],"(aaa)"))</f>
        <v/>
      </c>
      <c r="C24" s="138" t="s">
        <v>20</v>
      </c>
      <c r="D24" s="59" t="s">
        <v>21</v>
      </c>
      <c r="E24" s="143" t="s">
        <v>20</v>
      </c>
      <c r="F24" s="144" t="s">
        <v>32</v>
      </c>
      <c r="G24" s="27">
        <f>IF(OR(テーブル141538[[#This Row],[列2]]="",
          テーブル141538[[#This Row],[列4]]=""),
     0,
     IFERROR(HOUR(テーブル141538[[#This Row],[列4]]-テーブル141538[[#This Row],[列15]]-テーブル141538[[#This Row],[列2]]),
                  IFERROR(HOUR(テーブル141538[[#This Row],[列4]]-テーブル141538[[#This Row],[列2]]),
                               0)))</f>
        <v>0</v>
      </c>
      <c r="H24" s="28" t="s">
        <v>22</v>
      </c>
      <c r="I24" s="34" t="str">
        <f>IF(OR(テーブル141538[[#This Row],[列2]]="",
          テーブル141538[[#This Row],[列4]]=""),
     "00",
     IF(ISERROR(MINUTE(テーブル141538[[#This Row],[列4]]-テーブル141538[[#This Row],[列15]]-テーブル141538[[#This Row],[列2]])),
        IF(ISERROR(MINUTE(テーブル141538[[#This Row],[列4]]-テーブル141538[[#This Row],[列2]])),
           "00",
           IF(MINUTE(テーブル141538[[#This Row],[列4]]-テーブル141538[[#This Row],[列2]])&lt;30,
              "00",
              30)),
        IF(MINUTE(テーブル141538[[#This Row],[列4]]-テーブル141538[[#This Row],[列15]]-テーブル141538[[#This Row],[列2]])&lt;30,
           "00",
           30)))</f>
        <v>00</v>
      </c>
      <c r="J24" s="30" t="s">
        <v>23</v>
      </c>
      <c r="K24" s="31">
        <f>IFERROR((テーブル141538[[#This Row],[列5]]+テーブル141538[[#This Row],[列7]]/60)*$C$5,"")</f>
        <v>0</v>
      </c>
      <c r="L24" s="32" t="s">
        <v>4</v>
      </c>
      <c r="M24" s="148"/>
      <c r="N24" s="33"/>
      <c r="O24" s="50"/>
      <c r="P24" s="25"/>
    </row>
    <row r="25" spans="1:16" ht="22.5" customHeight="1" x14ac:dyDescent="0.15">
      <c r="A25" s="137"/>
      <c r="B25" s="160" t="str">
        <f>IF(テーブル141538[[#This Row],[列1]]="",
    "",
    TEXT(テーブル141538[[#This Row],[列1]],"(aaa)"))</f>
        <v/>
      </c>
      <c r="C25" s="138" t="s">
        <v>20</v>
      </c>
      <c r="D25" s="59" t="s">
        <v>21</v>
      </c>
      <c r="E25" s="143" t="s">
        <v>20</v>
      </c>
      <c r="F25" s="144" t="s">
        <v>32</v>
      </c>
      <c r="G25" s="27">
        <f>IF(OR(テーブル141538[[#This Row],[列2]]="",
          テーブル141538[[#This Row],[列4]]=""),
     0,
     IFERROR(HOUR(テーブル141538[[#This Row],[列4]]-テーブル141538[[#This Row],[列15]]-テーブル141538[[#This Row],[列2]]),
                  IFERROR(HOUR(テーブル141538[[#This Row],[列4]]-テーブル141538[[#This Row],[列2]]),
                               0)))</f>
        <v>0</v>
      </c>
      <c r="H25" s="28" t="s">
        <v>22</v>
      </c>
      <c r="I25" s="34" t="str">
        <f>IF(OR(テーブル141538[[#This Row],[列2]]="",
          テーブル141538[[#This Row],[列4]]=""),
     "00",
     IF(ISERROR(MINUTE(テーブル141538[[#This Row],[列4]]-テーブル141538[[#This Row],[列15]]-テーブル141538[[#This Row],[列2]])),
        IF(ISERROR(MINUTE(テーブル141538[[#This Row],[列4]]-テーブル141538[[#This Row],[列2]])),
           "00",
           IF(MINUTE(テーブル141538[[#This Row],[列4]]-テーブル141538[[#This Row],[列2]])&lt;30,
              "00",
              30)),
        IF(MINUTE(テーブル141538[[#This Row],[列4]]-テーブル141538[[#This Row],[列15]]-テーブル141538[[#This Row],[列2]])&lt;30,
           "00",
           30)))</f>
        <v>00</v>
      </c>
      <c r="J25" s="30" t="s">
        <v>23</v>
      </c>
      <c r="K25" s="31">
        <f>IFERROR((テーブル141538[[#This Row],[列5]]+テーブル141538[[#This Row],[列7]]/60)*$C$5,"")</f>
        <v>0</v>
      </c>
      <c r="L25" s="32" t="s">
        <v>4</v>
      </c>
      <c r="M25" s="149"/>
      <c r="N25" s="33"/>
      <c r="O25" s="50"/>
      <c r="P25" s="25"/>
    </row>
    <row r="26" spans="1:16" ht="22.5" customHeight="1" x14ac:dyDescent="0.15">
      <c r="A26" s="137"/>
      <c r="B26" s="160" t="str">
        <f>IF(テーブル141538[[#This Row],[列1]]="",
    "",
    TEXT(テーブル141538[[#This Row],[列1]],"(aaa)"))</f>
        <v/>
      </c>
      <c r="C26" s="138" t="s">
        <v>20</v>
      </c>
      <c r="D26" s="59" t="s">
        <v>21</v>
      </c>
      <c r="E26" s="143" t="s">
        <v>20</v>
      </c>
      <c r="F26" s="144" t="s">
        <v>32</v>
      </c>
      <c r="G26" s="27">
        <f>IF(OR(テーブル141538[[#This Row],[列2]]="",
          テーブル141538[[#This Row],[列4]]=""),
     0,
     IFERROR(HOUR(テーブル141538[[#This Row],[列4]]-テーブル141538[[#This Row],[列15]]-テーブル141538[[#This Row],[列2]]),
                  IFERROR(HOUR(テーブル141538[[#This Row],[列4]]-テーブル141538[[#This Row],[列2]]),
                               0)))</f>
        <v>0</v>
      </c>
      <c r="H26" s="28" t="s">
        <v>22</v>
      </c>
      <c r="I26" s="34" t="str">
        <f>IF(OR(テーブル141538[[#This Row],[列2]]="",
          テーブル141538[[#This Row],[列4]]=""),
     "00",
     IF(ISERROR(MINUTE(テーブル141538[[#This Row],[列4]]-テーブル141538[[#This Row],[列15]]-テーブル141538[[#This Row],[列2]])),
        IF(ISERROR(MINUTE(テーブル141538[[#This Row],[列4]]-テーブル141538[[#This Row],[列2]])),
           "00",
           IF(MINUTE(テーブル141538[[#This Row],[列4]]-テーブル141538[[#This Row],[列2]])&lt;30,
              "00",
              30)),
        IF(MINUTE(テーブル141538[[#This Row],[列4]]-テーブル141538[[#This Row],[列15]]-テーブル141538[[#This Row],[列2]])&lt;30,
           "00",
           30)))</f>
        <v>00</v>
      </c>
      <c r="J26" s="30" t="s">
        <v>23</v>
      </c>
      <c r="K26" s="31">
        <f>IFERROR((テーブル141538[[#This Row],[列5]]+テーブル141538[[#This Row],[列7]]/60)*$C$5,"")</f>
        <v>0</v>
      </c>
      <c r="L26" s="32" t="s">
        <v>4</v>
      </c>
      <c r="M26" s="149"/>
      <c r="N26" s="33"/>
      <c r="O26" s="50"/>
      <c r="P26" s="25"/>
    </row>
    <row r="27" spans="1:16" ht="22.5" customHeight="1" x14ac:dyDescent="0.15">
      <c r="A27" s="137"/>
      <c r="B27" s="160" t="str">
        <f>IF(テーブル141538[[#This Row],[列1]]="",
    "",
    TEXT(テーブル141538[[#This Row],[列1]],"(aaa)"))</f>
        <v/>
      </c>
      <c r="C27" s="138" t="s">
        <v>20</v>
      </c>
      <c r="D27" s="59" t="s">
        <v>21</v>
      </c>
      <c r="E27" s="143" t="s">
        <v>20</v>
      </c>
      <c r="F27" s="144" t="s">
        <v>32</v>
      </c>
      <c r="G27" s="27">
        <f>IF(OR(テーブル141538[[#This Row],[列2]]="",
          テーブル141538[[#This Row],[列4]]=""),
     0,
     IFERROR(HOUR(テーブル141538[[#This Row],[列4]]-テーブル141538[[#This Row],[列15]]-テーブル141538[[#This Row],[列2]]),
                  IFERROR(HOUR(テーブル141538[[#This Row],[列4]]-テーブル141538[[#This Row],[列2]]),
                               0)))</f>
        <v>0</v>
      </c>
      <c r="H27" s="28" t="s">
        <v>22</v>
      </c>
      <c r="I27" s="34" t="str">
        <f>IF(OR(テーブル141538[[#This Row],[列2]]="",
          テーブル141538[[#This Row],[列4]]=""),
     "00",
     IF(ISERROR(MINUTE(テーブル141538[[#This Row],[列4]]-テーブル141538[[#This Row],[列15]]-テーブル141538[[#This Row],[列2]])),
        IF(ISERROR(MINUTE(テーブル141538[[#This Row],[列4]]-テーブル141538[[#This Row],[列2]])),
           "00",
           IF(MINUTE(テーブル141538[[#This Row],[列4]]-テーブル141538[[#This Row],[列2]])&lt;30,
              "00",
              30)),
        IF(MINUTE(テーブル141538[[#This Row],[列4]]-テーブル141538[[#This Row],[列15]]-テーブル141538[[#This Row],[列2]])&lt;30,
           "00",
           30)))</f>
        <v>00</v>
      </c>
      <c r="J27" s="30" t="s">
        <v>23</v>
      </c>
      <c r="K27" s="31">
        <f>IFERROR((テーブル141538[[#This Row],[列5]]+テーブル141538[[#This Row],[列7]]/60)*$C$5,"")</f>
        <v>0</v>
      </c>
      <c r="L27" s="32" t="s">
        <v>4</v>
      </c>
      <c r="M27" s="149"/>
      <c r="N27" s="33"/>
      <c r="O27" s="50"/>
      <c r="P27" s="25"/>
    </row>
    <row r="28" spans="1:16" ht="22.5" customHeight="1" x14ac:dyDescent="0.15">
      <c r="A28" s="137"/>
      <c r="B28" s="160" t="str">
        <f>IF(テーブル141538[[#This Row],[列1]]="",
    "",
    TEXT(テーブル141538[[#This Row],[列1]],"(aaa)"))</f>
        <v/>
      </c>
      <c r="C28" s="138" t="s">
        <v>20</v>
      </c>
      <c r="D28" s="59" t="s">
        <v>21</v>
      </c>
      <c r="E28" s="143" t="s">
        <v>20</v>
      </c>
      <c r="F28" s="144" t="s">
        <v>32</v>
      </c>
      <c r="G28" s="27">
        <f>IF(OR(テーブル141538[[#This Row],[列2]]="",
          テーブル141538[[#This Row],[列4]]=""),
     0,
     IFERROR(HOUR(テーブル141538[[#This Row],[列4]]-テーブル141538[[#This Row],[列15]]-テーブル141538[[#This Row],[列2]]),
                  IFERROR(HOUR(テーブル141538[[#This Row],[列4]]-テーブル141538[[#This Row],[列2]]),
                               0)))</f>
        <v>0</v>
      </c>
      <c r="H28" s="28" t="s">
        <v>22</v>
      </c>
      <c r="I28" s="34" t="str">
        <f>IF(OR(テーブル141538[[#This Row],[列2]]="",
          テーブル141538[[#This Row],[列4]]=""),
     "00",
     IF(ISERROR(MINUTE(テーブル141538[[#This Row],[列4]]-テーブル141538[[#This Row],[列15]]-テーブル141538[[#This Row],[列2]])),
        IF(ISERROR(MINUTE(テーブル141538[[#This Row],[列4]]-テーブル141538[[#This Row],[列2]])),
           "00",
           IF(MINUTE(テーブル141538[[#This Row],[列4]]-テーブル141538[[#This Row],[列2]])&lt;30,
              "00",
              30)),
        IF(MINUTE(テーブル141538[[#This Row],[列4]]-テーブル141538[[#This Row],[列15]]-テーブル141538[[#This Row],[列2]])&lt;30,
           "00",
           30)))</f>
        <v>00</v>
      </c>
      <c r="J28" s="30" t="s">
        <v>23</v>
      </c>
      <c r="K28" s="31">
        <f>IFERROR((テーブル141538[[#This Row],[列5]]+テーブル141538[[#This Row],[列7]]/60)*$C$5,"")</f>
        <v>0</v>
      </c>
      <c r="L28" s="32" t="s">
        <v>4</v>
      </c>
      <c r="M28" s="149"/>
      <c r="N28" s="33"/>
      <c r="O28" s="50"/>
      <c r="P28" s="25"/>
    </row>
    <row r="29" spans="1:16" ht="22.5" customHeight="1" x14ac:dyDescent="0.15">
      <c r="A29" s="137"/>
      <c r="B29" s="160" t="str">
        <f>IF(テーブル141538[[#This Row],[列1]]="",
    "",
    TEXT(テーブル141538[[#This Row],[列1]],"(aaa)"))</f>
        <v/>
      </c>
      <c r="C29" s="138" t="s">
        <v>20</v>
      </c>
      <c r="D29" s="59" t="s">
        <v>21</v>
      </c>
      <c r="E29" s="143" t="s">
        <v>20</v>
      </c>
      <c r="F29" s="144" t="s">
        <v>32</v>
      </c>
      <c r="G29" s="27">
        <f>IF(OR(テーブル141538[[#This Row],[列2]]="",
          テーブル141538[[#This Row],[列4]]=""),
     0,
     IFERROR(HOUR(テーブル141538[[#This Row],[列4]]-テーブル141538[[#This Row],[列15]]-テーブル141538[[#This Row],[列2]]),
                  IFERROR(HOUR(テーブル141538[[#This Row],[列4]]-テーブル141538[[#This Row],[列2]]),
                               0)))</f>
        <v>0</v>
      </c>
      <c r="H29" s="28" t="s">
        <v>22</v>
      </c>
      <c r="I29" s="34" t="str">
        <f>IF(OR(テーブル141538[[#This Row],[列2]]="",
          テーブル141538[[#This Row],[列4]]=""),
     "00",
     IF(ISERROR(MINUTE(テーブル141538[[#This Row],[列4]]-テーブル141538[[#This Row],[列15]]-テーブル141538[[#This Row],[列2]])),
        IF(ISERROR(MINUTE(テーブル141538[[#This Row],[列4]]-テーブル141538[[#This Row],[列2]])),
           "00",
           IF(MINUTE(テーブル141538[[#This Row],[列4]]-テーブル141538[[#This Row],[列2]])&lt;30,
              "00",
              30)),
        IF(MINUTE(テーブル141538[[#This Row],[列4]]-テーブル141538[[#This Row],[列15]]-テーブル141538[[#This Row],[列2]])&lt;30,
           "00",
           30)))</f>
        <v>00</v>
      </c>
      <c r="J29" s="30" t="s">
        <v>23</v>
      </c>
      <c r="K29" s="31">
        <f>IFERROR((テーブル141538[[#This Row],[列5]]+テーブル141538[[#This Row],[列7]]/60)*$C$5,"")</f>
        <v>0</v>
      </c>
      <c r="L29" s="32" t="s">
        <v>4</v>
      </c>
      <c r="M29" s="149"/>
      <c r="N29" s="33"/>
      <c r="O29" s="50"/>
      <c r="P29" s="25"/>
    </row>
    <row r="30" spans="1:16" ht="22.5" customHeight="1" thickBot="1" x14ac:dyDescent="0.2">
      <c r="A30" s="139"/>
      <c r="B30" s="161" t="str">
        <f>IF(テーブル141538[[#This Row],[列1]]="",
    "",
    TEXT(テーブル141538[[#This Row],[列1]],"(aaa)"))</f>
        <v/>
      </c>
      <c r="C30" s="140" t="s">
        <v>20</v>
      </c>
      <c r="D30" s="35" t="s">
        <v>21</v>
      </c>
      <c r="E30" s="145" t="s">
        <v>20</v>
      </c>
      <c r="F30" s="146" t="s">
        <v>32</v>
      </c>
      <c r="G30" s="36">
        <f>IF(OR(テーブル141538[[#This Row],[列2]]="",
          テーブル141538[[#This Row],[列4]]=""),
     0,
     IFERROR(HOUR(テーブル141538[[#This Row],[列4]]-テーブル141538[[#This Row],[列15]]-テーブル141538[[#This Row],[列2]]),
                  IFERROR(HOUR(テーブル141538[[#This Row],[列4]]-テーブル141538[[#This Row],[列2]]),
                               0)))</f>
        <v>0</v>
      </c>
      <c r="H30" s="37" t="s">
        <v>22</v>
      </c>
      <c r="I30" s="38" t="str">
        <f>IF(OR(テーブル141538[[#This Row],[列2]]="",
          テーブル141538[[#This Row],[列4]]=""),
     "00",
     IF(ISERROR(MINUTE(テーブル141538[[#This Row],[列4]]-テーブル141538[[#This Row],[列15]]-テーブル141538[[#This Row],[列2]])),
        IF(ISERROR(MINUTE(テーブル141538[[#This Row],[列4]]-テーブル141538[[#This Row],[列2]])),
           "00",
           IF(MINUTE(テーブル141538[[#This Row],[列4]]-テーブル141538[[#This Row],[列2]])&lt;30,
              "00",
              30)),
        IF(MINUTE(テーブル141538[[#This Row],[列4]]-テーブル141538[[#This Row],[列15]]-テーブル141538[[#This Row],[列2]])&lt;30,
           "00",
           30)))</f>
        <v>00</v>
      </c>
      <c r="J30" s="39" t="s">
        <v>23</v>
      </c>
      <c r="K30" s="40">
        <f>IFERROR((テーブル141538[[#This Row],[列5]]+テーブル141538[[#This Row],[列7]]/60)*$C$5,"")</f>
        <v>0</v>
      </c>
      <c r="L30" s="41" t="s">
        <v>4</v>
      </c>
      <c r="M30" s="150"/>
      <c r="N30" s="42"/>
      <c r="O30" s="50"/>
      <c r="P30" s="25"/>
    </row>
    <row r="31" spans="1:16" ht="22.5" customHeight="1" thickBot="1" x14ac:dyDescent="0.2">
      <c r="A31" s="189" t="s">
        <v>27</v>
      </c>
      <c r="B31" s="190"/>
      <c r="C31" s="191"/>
      <c r="D31" s="192"/>
      <c r="E31" s="193"/>
      <c r="F31" s="57"/>
      <c r="G31" s="194">
        <f>SUM(テーブル141538[[#All],[列5]])+SUM(テーブル141538[[#All],[列7]])/60</f>
        <v>0</v>
      </c>
      <c r="H31" s="195"/>
      <c r="I31" s="196" t="s">
        <v>24</v>
      </c>
      <c r="J31" s="197"/>
      <c r="K31" s="43">
        <f>SUM(テーブル141538[[#All],[列9]])</f>
        <v>0</v>
      </c>
      <c r="L31" s="44" t="s">
        <v>4</v>
      </c>
      <c r="M31" s="185"/>
      <c r="N31" s="186"/>
    </row>
    <row r="32" spans="1:16" x14ac:dyDescent="0.15">
      <c r="A32" s="45"/>
      <c r="B32" s="45"/>
      <c r="C32" s="46"/>
      <c r="D32" s="46"/>
      <c r="E32" s="46"/>
      <c r="F32" s="46"/>
      <c r="G32" s="47"/>
      <c r="H32" s="47"/>
      <c r="I32" s="46"/>
      <c r="J32" s="46"/>
      <c r="K32" s="48"/>
      <c r="L32" s="10"/>
      <c r="M32" s="49"/>
    </row>
  </sheetData>
  <sheetProtection selectLockedCells="1"/>
  <mergeCells count="17">
    <mergeCell ref="K7:L7"/>
    <mergeCell ref="D1:M1"/>
    <mergeCell ref="A2:M2"/>
    <mergeCell ref="A3:B3"/>
    <mergeCell ref="C3:E3"/>
    <mergeCell ref="A4:B4"/>
    <mergeCell ref="C4:E4"/>
    <mergeCell ref="A5:B5"/>
    <mergeCell ref="C5:E5"/>
    <mergeCell ref="A7:B7"/>
    <mergeCell ref="C7:E7"/>
    <mergeCell ref="G7:J7"/>
    <mergeCell ref="A31:B31"/>
    <mergeCell ref="C31:E31"/>
    <mergeCell ref="G31:H31"/>
    <mergeCell ref="I31:J31"/>
    <mergeCell ref="M31:N31"/>
  </mergeCells>
  <phoneticPr fontId="2"/>
  <printOptions horizontalCentered="1"/>
  <pageMargins left="0.39370078740157483" right="0.39370078740157483" top="0.78740157480314965" bottom="0.78740157480314965" header="0.23622047244094491" footer="0.31496062992125984"/>
  <pageSetup paperSize="9" orientation="portrait" r:id="rId1"/>
  <headerFooter alignWithMargins="0"/>
  <drawing r:id="rId2"/>
  <tableParts count="1">
    <tablePart r:id="rId3"/>
  </tablePart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P32"/>
  <sheetViews>
    <sheetView zoomScale="110" zoomScaleNormal="110" workbookViewId="0">
      <selection activeCell="B8" sqref="B8:B30"/>
    </sheetView>
  </sheetViews>
  <sheetFormatPr defaultColWidth="11.375" defaultRowHeight="10.5" x14ac:dyDescent="0.15"/>
  <cols>
    <col min="1" max="1" width="6.25" style="8" customWidth="1"/>
    <col min="2" max="2" width="3.125" style="8" customWidth="1"/>
    <col min="3" max="3" width="6.25" style="8" customWidth="1"/>
    <col min="4" max="4" width="3.125" style="13" customWidth="1"/>
    <col min="5" max="6" width="6.25" style="8" customWidth="1"/>
    <col min="7" max="10" width="3.125" style="8" customWidth="1"/>
    <col min="11" max="11" width="6.25" style="8" customWidth="1"/>
    <col min="12" max="12" width="3.125" style="8" customWidth="1"/>
    <col min="13" max="13" width="37.5" style="11" customWidth="1"/>
    <col min="14" max="15" width="6.25" style="8" customWidth="1"/>
    <col min="16" max="256" width="11.375" style="8"/>
    <col min="257" max="257" width="16.75" style="8" customWidth="1"/>
    <col min="258" max="258" width="11.125" style="8" customWidth="1"/>
    <col min="259" max="259" width="3.75" style="8" bestFit="1" customWidth="1"/>
    <col min="260" max="260" width="11.125" style="8" customWidth="1"/>
    <col min="261" max="261" width="6" style="8" customWidth="1"/>
    <col min="262" max="262" width="5.125" style="8" customWidth="1"/>
    <col min="263" max="263" width="5.75" style="8" customWidth="1"/>
    <col min="264" max="264" width="3.125" style="8" customWidth="1"/>
    <col min="265" max="265" width="12.875" style="8" customWidth="1"/>
    <col min="266" max="266" width="2.875" style="8" customWidth="1"/>
    <col min="267" max="267" width="83.875" style="8" customWidth="1"/>
    <col min="268" max="512" width="11.375" style="8"/>
    <col min="513" max="513" width="16.75" style="8" customWidth="1"/>
    <col min="514" max="514" width="11.125" style="8" customWidth="1"/>
    <col min="515" max="515" width="3.75" style="8" bestFit="1" customWidth="1"/>
    <col min="516" max="516" width="11.125" style="8" customWidth="1"/>
    <col min="517" max="517" width="6" style="8" customWidth="1"/>
    <col min="518" max="518" width="5.125" style="8" customWidth="1"/>
    <col min="519" max="519" width="5.75" style="8" customWidth="1"/>
    <col min="520" max="520" width="3.125" style="8" customWidth="1"/>
    <col min="521" max="521" width="12.875" style="8" customWidth="1"/>
    <col min="522" max="522" width="2.875" style="8" customWidth="1"/>
    <col min="523" max="523" width="83.875" style="8" customWidth="1"/>
    <col min="524" max="768" width="11.375" style="8"/>
    <col min="769" max="769" width="16.75" style="8" customWidth="1"/>
    <col min="770" max="770" width="11.125" style="8" customWidth="1"/>
    <col min="771" max="771" width="3.75" style="8" bestFit="1" customWidth="1"/>
    <col min="772" max="772" width="11.125" style="8" customWidth="1"/>
    <col min="773" max="773" width="6" style="8" customWidth="1"/>
    <col min="774" max="774" width="5.125" style="8" customWidth="1"/>
    <col min="775" max="775" width="5.75" style="8" customWidth="1"/>
    <col min="776" max="776" width="3.125" style="8" customWidth="1"/>
    <col min="777" max="777" width="12.875" style="8" customWidth="1"/>
    <col min="778" max="778" width="2.875" style="8" customWidth="1"/>
    <col min="779" max="779" width="83.875" style="8" customWidth="1"/>
    <col min="780" max="1024" width="11.375" style="8"/>
    <col min="1025" max="1025" width="16.75" style="8" customWidth="1"/>
    <col min="1026" max="1026" width="11.125" style="8" customWidth="1"/>
    <col min="1027" max="1027" width="3.75" style="8" bestFit="1" customWidth="1"/>
    <col min="1028" max="1028" width="11.125" style="8" customWidth="1"/>
    <col min="1029" max="1029" width="6" style="8" customWidth="1"/>
    <col min="1030" max="1030" width="5.125" style="8" customWidth="1"/>
    <col min="1031" max="1031" width="5.75" style="8" customWidth="1"/>
    <col min="1032" max="1032" width="3.125" style="8" customWidth="1"/>
    <col min="1033" max="1033" width="12.875" style="8" customWidth="1"/>
    <col min="1034" max="1034" width="2.875" style="8" customWidth="1"/>
    <col min="1035" max="1035" width="83.875" style="8" customWidth="1"/>
    <col min="1036" max="1280" width="11.375" style="8"/>
    <col min="1281" max="1281" width="16.75" style="8" customWidth="1"/>
    <col min="1282" max="1282" width="11.125" style="8" customWidth="1"/>
    <col min="1283" max="1283" width="3.75" style="8" bestFit="1" customWidth="1"/>
    <col min="1284" max="1284" width="11.125" style="8" customWidth="1"/>
    <col min="1285" max="1285" width="6" style="8" customWidth="1"/>
    <col min="1286" max="1286" width="5.125" style="8" customWidth="1"/>
    <col min="1287" max="1287" width="5.75" style="8" customWidth="1"/>
    <col min="1288" max="1288" width="3.125" style="8" customWidth="1"/>
    <col min="1289" max="1289" width="12.875" style="8" customWidth="1"/>
    <col min="1290" max="1290" width="2.875" style="8" customWidth="1"/>
    <col min="1291" max="1291" width="83.875" style="8" customWidth="1"/>
    <col min="1292" max="1536" width="11.375" style="8"/>
    <col min="1537" max="1537" width="16.75" style="8" customWidth="1"/>
    <col min="1538" max="1538" width="11.125" style="8" customWidth="1"/>
    <col min="1539" max="1539" width="3.75" style="8" bestFit="1" customWidth="1"/>
    <col min="1540" max="1540" width="11.125" style="8" customWidth="1"/>
    <col min="1541" max="1541" width="6" style="8" customWidth="1"/>
    <col min="1542" max="1542" width="5.125" style="8" customWidth="1"/>
    <col min="1543" max="1543" width="5.75" style="8" customWidth="1"/>
    <col min="1544" max="1544" width="3.125" style="8" customWidth="1"/>
    <col min="1545" max="1545" width="12.875" style="8" customWidth="1"/>
    <col min="1546" max="1546" width="2.875" style="8" customWidth="1"/>
    <col min="1547" max="1547" width="83.875" style="8" customWidth="1"/>
    <col min="1548" max="1792" width="11.375" style="8"/>
    <col min="1793" max="1793" width="16.75" style="8" customWidth="1"/>
    <col min="1794" max="1794" width="11.125" style="8" customWidth="1"/>
    <col min="1795" max="1795" width="3.75" style="8" bestFit="1" customWidth="1"/>
    <col min="1796" max="1796" width="11.125" style="8" customWidth="1"/>
    <col min="1797" max="1797" width="6" style="8" customWidth="1"/>
    <col min="1798" max="1798" width="5.125" style="8" customWidth="1"/>
    <col min="1799" max="1799" width="5.75" style="8" customWidth="1"/>
    <col min="1800" max="1800" width="3.125" style="8" customWidth="1"/>
    <col min="1801" max="1801" width="12.875" style="8" customWidth="1"/>
    <col min="1802" max="1802" width="2.875" style="8" customWidth="1"/>
    <col min="1803" max="1803" width="83.875" style="8" customWidth="1"/>
    <col min="1804" max="2048" width="11.375" style="8"/>
    <col min="2049" max="2049" width="16.75" style="8" customWidth="1"/>
    <col min="2050" max="2050" width="11.125" style="8" customWidth="1"/>
    <col min="2051" max="2051" width="3.75" style="8" bestFit="1" customWidth="1"/>
    <col min="2052" max="2052" width="11.125" style="8" customWidth="1"/>
    <col min="2053" max="2053" width="6" style="8" customWidth="1"/>
    <col min="2054" max="2054" width="5.125" style="8" customWidth="1"/>
    <col min="2055" max="2055" width="5.75" style="8" customWidth="1"/>
    <col min="2056" max="2056" width="3.125" style="8" customWidth="1"/>
    <col min="2057" max="2057" width="12.875" style="8" customWidth="1"/>
    <col min="2058" max="2058" width="2.875" style="8" customWidth="1"/>
    <col min="2059" max="2059" width="83.875" style="8" customWidth="1"/>
    <col min="2060" max="2304" width="11.375" style="8"/>
    <col min="2305" max="2305" width="16.75" style="8" customWidth="1"/>
    <col min="2306" max="2306" width="11.125" style="8" customWidth="1"/>
    <col min="2307" max="2307" width="3.75" style="8" bestFit="1" customWidth="1"/>
    <col min="2308" max="2308" width="11.125" style="8" customWidth="1"/>
    <col min="2309" max="2309" width="6" style="8" customWidth="1"/>
    <col min="2310" max="2310" width="5.125" style="8" customWidth="1"/>
    <col min="2311" max="2311" width="5.75" style="8" customWidth="1"/>
    <col min="2312" max="2312" width="3.125" style="8" customWidth="1"/>
    <col min="2313" max="2313" width="12.875" style="8" customWidth="1"/>
    <col min="2314" max="2314" width="2.875" style="8" customWidth="1"/>
    <col min="2315" max="2315" width="83.875" style="8" customWidth="1"/>
    <col min="2316" max="2560" width="11.375" style="8"/>
    <col min="2561" max="2561" width="16.75" style="8" customWidth="1"/>
    <col min="2562" max="2562" width="11.125" style="8" customWidth="1"/>
    <col min="2563" max="2563" width="3.75" style="8" bestFit="1" customWidth="1"/>
    <col min="2564" max="2564" width="11.125" style="8" customWidth="1"/>
    <col min="2565" max="2565" width="6" style="8" customWidth="1"/>
    <col min="2566" max="2566" width="5.125" style="8" customWidth="1"/>
    <col min="2567" max="2567" width="5.75" style="8" customWidth="1"/>
    <col min="2568" max="2568" width="3.125" style="8" customWidth="1"/>
    <col min="2569" max="2569" width="12.875" style="8" customWidth="1"/>
    <col min="2570" max="2570" width="2.875" style="8" customWidth="1"/>
    <col min="2571" max="2571" width="83.875" style="8" customWidth="1"/>
    <col min="2572" max="2816" width="11.375" style="8"/>
    <col min="2817" max="2817" width="16.75" style="8" customWidth="1"/>
    <col min="2818" max="2818" width="11.125" style="8" customWidth="1"/>
    <col min="2819" max="2819" width="3.75" style="8" bestFit="1" customWidth="1"/>
    <col min="2820" max="2820" width="11.125" style="8" customWidth="1"/>
    <col min="2821" max="2821" width="6" style="8" customWidth="1"/>
    <col min="2822" max="2822" width="5.125" style="8" customWidth="1"/>
    <col min="2823" max="2823" width="5.75" style="8" customWidth="1"/>
    <col min="2824" max="2824" width="3.125" style="8" customWidth="1"/>
    <col min="2825" max="2825" width="12.875" style="8" customWidth="1"/>
    <col min="2826" max="2826" width="2.875" style="8" customWidth="1"/>
    <col min="2827" max="2827" width="83.875" style="8" customWidth="1"/>
    <col min="2828" max="3072" width="11.375" style="8"/>
    <col min="3073" max="3073" width="16.75" style="8" customWidth="1"/>
    <col min="3074" max="3074" width="11.125" style="8" customWidth="1"/>
    <col min="3075" max="3075" width="3.75" style="8" bestFit="1" customWidth="1"/>
    <col min="3076" max="3076" width="11.125" style="8" customWidth="1"/>
    <col min="3077" max="3077" width="6" style="8" customWidth="1"/>
    <col min="3078" max="3078" width="5.125" style="8" customWidth="1"/>
    <col min="3079" max="3079" width="5.75" style="8" customWidth="1"/>
    <col min="3080" max="3080" width="3.125" style="8" customWidth="1"/>
    <col min="3081" max="3081" width="12.875" style="8" customWidth="1"/>
    <col min="3082" max="3082" width="2.875" style="8" customWidth="1"/>
    <col min="3083" max="3083" width="83.875" style="8" customWidth="1"/>
    <col min="3084" max="3328" width="11.375" style="8"/>
    <col min="3329" max="3329" width="16.75" style="8" customWidth="1"/>
    <col min="3330" max="3330" width="11.125" style="8" customWidth="1"/>
    <col min="3331" max="3331" width="3.75" style="8" bestFit="1" customWidth="1"/>
    <col min="3332" max="3332" width="11.125" style="8" customWidth="1"/>
    <col min="3333" max="3333" width="6" style="8" customWidth="1"/>
    <col min="3334" max="3334" width="5.125" style="8" customWidth="1"/>
    <col min="3335" max="3335" width="5.75" style="8" customWidth="1"/>
    <col min="3336" max="3336" width="3.125" style="8" customWidth="1"/>
    <col min="3337" max="3337" width="12.875" style="8" customWidth="1"/>
    <col min="3338" max="3338" width="2.875" style="8" customWidth="1"/>
    <col min="3339" max="3339" width="83.875" style="8" customWidth="1"/>
    <col min="3340" max="3584" width="11.375" style="8"/>
    <col min="3585" max="3585" width="16.75" style="8" customWidth="1"/>
    <col min="3586" max="3586" width="11.125" style="8" customWidth="1"/>
    <col min="3587" max="3587" width="3.75" style="8" bestFit="1" customWidth="1"/>
    <col min="3588" max="3588" width="11.125" style="8" customWidth="1"/>
    <col min="3589" max="3589" width="6" style="8" customWidth="1"/>
    <col min="3590" max="3590" width="5.125" style="8" customWidth="1"/>
    <col min="3591" max="3591" width="5.75" style="8" customWidth="1"/>
    <col min="3592" max="3592" width="3.125" style="8" customWidth="1"/>
    <col min="3593" max="3593" width="12.875" style="8" customWidth="1"/>
    <col min="3594" max="3594" width="2.875" style="8" customWidth="1"/>
    <col min="3595" max="3595" width="83.875" style="8" customWidth="1"/>
    <col min="3596" max="3840" width="11.375" style="8"/>
    <col min="3841" max="3841" width="16.75" style="8" customWidth="1"/>
    <col min="3842" max="3842" width="11.125" style="8" customWidth="1"/>
    <col min="3843" max="3843" width="3.75" style="8" bestFit="1" customWidth="1"/>
    <col min="3844" max="3844" width="11.125" style="8" customWidth="1"/>
    <col min="3845" max="3845" width="6" style="8" customWidth="1"/>
    <col min="3846" max="3846" width="5.125" style="8" customWidth="1"/>
    <col min="3847" max="3847" width="5.75" style="8" customWidth="1"/>
    <col min="3848" max="3848" width="3.125" style="8" customWidth="1"/>
    <col min="3849" max="3849" width="12.875" style="8" customWidth="1"/>
    <col min="3850" max="3850" width="2.875" style="8" customWidth="1"/>
    <col min="3851" max="3851" width="83.875" style="8" customWidth="1"/>
    <col min="3852" max="4096" width="11.375" style="8"/>
    <col min="4097" max="4097" width="16.75" style="8" customWidth="1"/>
    <col min="4098" max="4098" width="11.125" style="8" customWidth="1"/>
    <col min="4099" max="4099" width="3.75" style="8" bestFit="1" customWidth="1"/>
    <col min="4100" max="4100" width="11.125" style="8" customWidth="1"/>
    <col min="4101" max="4101" width="6" style="8" customWidth="1"/>
    <col min="4102" max="4102" width="5.125" style="8" customWidth="1"/>
    <col min="4103" max="4103" width="5.75" style="8" customWidth="1"/>
    <col min="4104" max="4104" width="3.125" style="8" customWidth="1"/>
    <col min="4105" max="4105" width="12.875" style="8" customWidth="1"/>
    <col min="4106" max="4106" width="2.875" style="8" customWidth="1"/>
    <col min="4107" max="4107" width="83.875" style="8" customWidth="1"/>
    <col min="4108" max="4352" width="11.375" style="8"/>
    <col min="4353" max="4353" width="16.75" style="8" customWidth="1"/>
    <col min="4354" max="4354" width="11.125" style="8" customWidth="1"/>
    <col min="4355" max="4355" width="3.75" style="8" bestFit="1" customWidth="1"/>
    <col min="4356" max="4356" width="11.125" style="8" customWidth="1"/>
    <col min="4357" max="4357" width="6" style="8" customWidth="1"/>
    <col min="4358" max="4358" width="5.125" style="8" customWidth="1"/>
    <col min="4359" max="4359" width="5.75" style="8" customWidth="1"/>
    <col min="4360" max="4360" width="3.125" style="8" customWidth="1"/>
    <col min="4361" max="4361" width="12.875" style="8" customWidth="1"/>
    <col min="4362" max="4362" width="2.875" style="8" customWidth="1"/>
    <col min="4363" max="4363" width="83.875" style="8" customWidth="1"/>
    <col min="4364" max="4608" width="11.375" style="8"/>
    <col min="4609" max="4609" width="16.75" style="8" customWidth="1"/>
    <col min="4610" max="4610" width="11.125" style="8" customWidth="1"/>
    <col min="4611" max="4611" width="3.75" style="8" bestFit="1" customWidth="1"/>
    <col min="4612" max="4612" width="11.125" style="8" customWidth="1"/>
    <col min="4613" max="4613" width="6" style="8" customWidth="1"/>
    <col min="4614" max="4614" width="5.125" style="8" customWidth="1"/>
    <col min="4615" max="4615" width="5.75" style="8" customWidth="1"/>
    <col min="4616" max="4616" width="3.125" style="8" customWidth="1"/>
    <col min="4617" max="4617" width="12.875" style="8" customWidth="1"/>
    <col min="4618" max="4618" width="2.875" style="8" customWidth="1"/>
    <col min="4619" max="4619" width="83.875" style="8" customWidth="1"/>
    <col min="4620" max="4864" width="11.375" style="8"/>
    <col min="4865" max="4865" width="16.75" style="8" customWidth="1"/>
    <col min="4866" max="4866" width="11.125" style="8" customWidth="1"/>
    <col min="4867" max="4867" width="3.75" style="8" bestFit="1" customWidth="1"/>
    <col min="4868" max="4868" width="11.125" style="8" customWidth="1"/>
    <col min="4869" max="4869" width="6" style="8" customWidth="1"/>
    <col min="4870" max="4870" width="5.125" style="8" customWidth="1"/>
    <col min="4871" max="4871" width="5.75" style="8" customWidth="1"/>
    <col min="4872" max="4872" width="3.125" style="8" customWidth="1"/>
    <col min="4873" max="4873" width="12.875" style="8" customWidth="1"/>
    <col min="4874" max="4874" width="2.875" style="8" customWidth="1"/>
    <col min="4875" max="4875" width="83.875" style="8" customWidth="1"/>
    <col min="4876" max="5120" width="11.375" style="8"/>
    <col min="5121" max="5121" width="16.75" style="8" customWidth="1"/>
    <col min="5122" max="5122" width="11.125" style="8" customWidth="1"/>
    <col min="5123" max="5123" width="3.75" style="8" bestFit="1" customWidth="1"/>
    <col min="5124" max="5124" width="11.125" style="8" customWidth="1"/>
    <col min="5125" max="5125" width="6" style="8" customWidth="1"/>
    <col min="5126" max="5126" width="5.125" style="8" customWidth="1"/>
    <col min="5127" max="5127" width="5.75" style="8" customWidth="1"/>
    <col min="5128" max="5128" width="3.125" style="8" customWidth="1"/>
    <col min="5129" max="5129" width="12.875" style="8" customWidth="1"/>
    <col min="5130" max="5130" width="2.875" style="8" customWidth="1"/>
    <col min="5131" max="5131" width="83.875" style="8" customWidth="1"/>
    <col min="5132" max="5376" width="11.375" style="8"/>
    <col min="5377" max="5377" width="16.75" style="8" customWidth="1"/>
    <col min="5378" max="5378" width="11.125" style="8" customWidth="1"/>
    <col min="5379" max="5379" width="3.75" style="8" bestFit="1" customWidth="1"/>
    <col min="5380" max="5380" width="11.125" style="8" customWidth="1"/>
    <col min="5381" max="5381" width="6" style="8" customWidth="1"/>
    <col min="5382" max="5382" width="5.125" style="8" customWidth="1"/>
    <col min="5383" max="5383" width="5.75" style="8" customWidth="1"/>
    <col min="5384" max="5384" width="3.125" style="8" customWidth="1"/>
    <col min="5385" max="5385" width="12.875" style="8" customWidth="1"/>
    <col min="5386" max="5386" width="2.875" style="8" customWidth="1"/>
    <col min="5387" max="5387" width="83.875" style="8" customWidth="1"/>
    <col min="5388" max="5632" width="11.375" style="8"/>
    <col min="5633" max="5633" width="16.75" style="8" customWidth="1"/>
    <col min="5634" max="5634" width="11.125" style="8" customWidth="1"/>
    <col min="5635" max="5635" width="3.75" style="8" bestFit="1" customWidth="1"/>
    <col min="5636" max="5636" width="11.125" style="8" customWidth="1"/>
    <col min="5637" max="5637" width="6" style="8" customWidth="1"/>
    <col min="5638" max="5638" width="5.125" style="8" customWidth="1"/>
    <col min="5639" max="5639" width="5.75" style="8" customWidth="1"/>
    <col min="5640" max="5640" width="3.125" style="8" customWidth="1"/>
    <col min="5641" max="5641" width="12.875" style="8" customWidth="1"/>
    <col min="5642" max="5642" width="2.875" style="8" customWidth="1"/>
    <col min="5643" max="5643" width="83.875" style="8" customWidth="1"/>
    <col min="5644" max="5888" width="11.375" style="8"/>
    <col min="5889" max="5889" width="16.75" style="8" customWidth="1"/>
    <col min="5890" max="5890" width="11.125" style="8" customWidth="1"/>
    <col min="5891" max="5891" width="3.75" style="8" bestFit="1" customWidth="1"/>
    <col min="5892" max="5892" width="11.125" style="8" customWidth="1"/>
    <col min="5893" max="5893" width="6" style="8" customWidth="1"/>
    <col min="5894" max="5894" width="5.125" style="8" customWidth="1"/>
    <col min="5895" max="5895" width="5.75" style="8" customWidth="1"/>
    <col min="5896" max="5896" width="3.125" style="8" customWidth="1"/>
    <col min="5897" max="5897" width="12.875" style="8" customWidth="1"/>
    <col min="5898" max="5898" width="2.875" style="8" customWidth="1"/>
    <col min="5899" max="5899" width="83.875" style="8" customWidth="1"/>
    <col min="5900" max="6144" width="11.375" style="8"/>
    <col min="6145" max="6145" width="16.75" style="8" customWidth="1"/>
    <col min="6146" max="6146" width="11.125" style="8" customWidth="1"/>
    <col min="6147" max="6147" width="3.75" style="8" bestFit="1" customWidth="1"/>
    <col min="6148" max="6148" width="11.125" style="8" customWidth="1"/>
    <col min="6149" max="6149" width="6" style="8" customWidth="1"/>
    <col min="6150" max="6150" width="5.125" style="8" customWidth="1"/>
    <col min="6151" max="6151" width="5.75" style="8" customWidth="1"/>
    <col min="6152" max="6152" width="3.125" style="8" customWidth="1"/>
    <col min="6153" max="6153" width="12.875" style="8" customWidth="1"/>
    <col min="6154" max="6154" width="2.875" style="8" customWidth="1"/>
    <col min="6155" max="6155" width="83.875" style="8" customWidth="1"/>
    <col min="6156" max="6400" width="11.375" style="8"/>
    <col min="6401" max="6401" width="16.75" style="8" customWidth="1"/>
    <col min="6402" max="6402" width="11.125" style="8" customWidth="1"/>
    <col min="6403" max="6403" width="3.75" style="8" bestFit="1" customWidth="1"/>
    <col min="6404" max="6404" width="11.125" style="8" customWidth="1"/>
    <col min="6405" max="6405" width="6" style="8" customWidth="1"/>
    <col min="6406" max="6406" width="5.125" style="8" customWidth="1"/>
    <col min="6407" max="6407" width="5.75" style="8" customWidth="1"/>
    <col min="6408" max="6408" width="3.125" style="8" customWidth="1"/>
    <col min="6409" max="6409" width="12.875" style="8" customWidth="1"/>
    <col min="6410" max="6410" width="2.875" style="8" customWidth="1"/>
    <col min="6411" max="6411" width="83.875" style="8" customWidth="1"/>
    <col min="6412" max="6656" width="11.375" style="8"/>
    <col min="6657" max="6657" width="16.75" style="8" customWidth="1"/>
    <col min="6658" max="6658" width="11.125" style="8" customWidth="1"/>
    <col min="6659" max="6659" width="3.75" style="8" bestFit="1" customWidth="1"/>
    <col min="6660" max="6660" width="11.125" style="8" customWidth="1"/>
    <col min="6661" max="6661" width="6" style="8" customWidth="1"/>
    <col min="6662" max="6662" width="5.125" style="8" customWidth="1"/>
    <col min="6663" max="6663" width="5.75" style="8" customWidth="1"/>
    <col min="6664" max="6664" width="3.125" style="8" customWidth="1"/>
    <col min="6665" max="6665" width="12.875" style="8" customWidth="1"/>
    <col min="6666" max="6666" width="2.875" style="8" customWidth="1"/>
    <col min="6667" max="6667" width="83.875" style="8" customWidth="1"/>
    <col min="6668" max="6912" width="11.375" style="8"/>
    <col min="6913" max="6913" width="16.75" style="8" customWidth="1"/>
    <col min="6914" max="6914" width="11.125" style="8" customWidth="1"/>
    <col min="6915" max="6915" width="3.75" style="8" bestFit="1" customWidth="1"/>
    <col min="6916" max="6916" width="11.125" style="8" customWidth="1"/>
    <col min="6917" max="6917" width="6" style="8" customWidth="1"/>
    <col min="6918" max="6918" width="5.125" style="8" customWidth="1"/>
    <col min="6919" max="6919" width="5.75" style="8" customWidth="1"/>
    <col min="6920" max="6920" width="3.125" style="8" customWidth="1"/>
    <col min="6921" max="6921" width="12.875" style="8" customWidth="1"/>
    <col min="6922" max="6922" width="2.875" style="8" customWidth="1"/>
    <col min="6923" max="6923" width="83.875" style="8" customWidth="1"/>
    <col min="6924" max="7168" width="11.375" style="8"/>
    <col min="7169" max="7169" width="16.75" style="8" customWidth="1"/>
    <col min="7170" max="7170" width="11.125" style="8" customWidth="1"/>
    <col min="7171" max="7171" width="3.75" style="8" bestFit="1" customWidth="1"/>
    <col min="7172" max="7172" width="11.125" style="8" customWidth="1"/>
    <col min="7173" max="7173" width="6" style="8" customWidth="1"/>
    <col min="7174" max="7174" width="5.125" style="8" customWidth="1"/>
    <col min="7175" max="7175" width="5.75" style="8" customWidth="1"/>
    <col min="7176" max="7176" width="3.125" style="8" customWidth="1"/>
    <col min="7177" max="7177" width="12.875" style="8" customWidth="1"/>
    <col min="7178" max="7178" width="2.875" style="8" customWidth="1"/>
    <col min="7179" max="7179" width="83.875" style="8" customWidth="1"/>
    <col min="7180" max="7424" width="11.375" style="8"/>
    <col min="7425" max="7425" width="16.75" style="8" customWidth="1"/>
    <col min="7426" max="7426" width="11.125" style="8" customWidth="1"/>
    <col min="7427" max="7427" width="3.75" style="8" bestFit="1" customWidth="1"/>
    <col min="7428" max="7428" width="11.125" style="8" customWidth="1"/>
    <col min="7429" max="7429" width="6" style="8" customWidth="1"/>
    <col min="7430" max="7430" width="5.125" style="8" customWidth="1"/>
    <col min="7431" max="7431" width="5.75" style="8" customWidth="1"/>
    <col min="7432" max="7432" width="3.125" style="8" customWidth="1"/>
    <col min="7433" max="7433" width="12.875" style="8" customWidth="1"/>
    <col min="7434" max="7434" width="2.875" style="8" customWidth="1"/>
    <col min="7435" max="7435" width="83.875" style="8" customWidth="1"/>
    <col min="7436" max="7680" width="11.375" style="8"/>
    <col min="7681" max="7681" width="16.75" style="8" customWidth="1"/>
    <col min="7682" max="7682" width="11.125" style="8" customWidth="1"/>
    <col min="7683" max="7683" width="3.75" style="8" bestFit="1" customWidth="1"/>
    <col min="7684" max="7684" width="11.125" style="8" customWidth="1"/>
    <col min="7685" max="7685" width="6" style="8" customWidth="1"/>
    <col min="7686" max="7686" width="5.125" style="8" customWidth="1"/>
    <col min="7687" max="7687" width="5.75" style="8" customWidth="1"/>
    <col min="7688" max="7688" width="3.125" style="8" customWidth="1"/>
    <col min="7689" max="7689" width="12.875" style="8" customWidth="1"/>
    <col min="7690" max="7690" width="2.875" style="8" customWidth="1"/>
    <col min="7691" max="7691" width="83.875" style="8" customWidth="1"/>
    <col min="7692" max="7936" width="11.375" style="8"/>
    <col min="7937" max="7937" width="16.75" style="8" customWidth="1"/>
    <col min="7938" max="7938" width="11.125" style="8" customWidth="1"/>
    <col min="7939" max="7939" width="3.75" style="8" bestFit="1" customWidth="1"/>
    <col min="7940" max="7940" width="11.125" style="8" customWidth="1"/>
    <col min="7941" max="7941" width="6" style="8" customWidth="1"/>
    <col min="7942" max="7942" width="5.125" style="8" customWidth="1"/>
    <col min="7943" max="7943" width="5.75" style="8" customWidth="1"/>
    <col min="7944" max="7944" width="3.125" style="8" customWidth="1"/>
    <col min="7945" max="7945" width="12.875" style="8" customWidth="1"/>
    <col min="7946" max="7946" width="2.875" style="8" customWidth="1"/>
    <col min="7947" max="7947" width="83.875" style="8" customWidth="1"/>
    <col min="7948" max="8192" width="11.375" style="8"/>
    <col min="8193" max="8193" width="16.75" style="8" customWidth="1"/>
    <col min="8194" max="8194" width="11.125" style="8" customWidth="1"/>
    <col min="8195" max="8195" width="3.75" style="8" bestFit="1" customWidth="1"/>
    <col min="8196" max="8196" width="11.125" style="8" customWidth="1"/>
    <col min="8197" max="8197" width="6" style="8" customWidth="1"/>
    <col min="8198" max="8198" width="5.125" style="8" customWidth="1"/>
    <col min="8199" max="8199" width="5.75" style="8" customWidth="1"/>
    <col min="8200" max="8200" width="3.125" style="8" customWidth="1"/>
    <col min="8201" max="8201" width="12.875" style="8" customWidth="1"/>
    <col min="8202" max="8202" width="2.875" style="8" customWidth="1"/>
    <col min="8203" max="8203" width="83.875" style="8" customWidth="1"/>
    <col min="8204" max="8448" width="11.375" style="8"/>
    <col min="8449" max="8449" width="16.75" style="8" customWidth="1"/>
    <col min="8450" max="8450" width="11.125" style="8" customWidth="1"/>
    <col min="8451" max="8451" width="3.75" style="8" bestFit="1" customWidth="1"/>
    <col min="8452" max="8452" width="11.125" style="8" customWidth="1"/>
    <col min="8453" max="8453" width="6" style="8" customWidth="1"/>
    <col min="8454" max="8454" width="5.125" style="8" customWidth="1"/>
    <col min="8455" max="8455" width="5.75" style="8" customWidth="1"/>
    <col min="8456" max="8456" width="3.125" style="8" customWidth="1"/>
    <col min="8457" max="8457" width="12.875" style="8" customWidth="1"/>
    <col min="8458" max="8458" width="2.875" style="8" customWidth="1"/>
    <col min="8459" max="8459" width="83.875" style="8" customWidth="1"/>
    <col min="8460" max="8704" width="11.375" style="8"/>
    <col min="8705" max="8705" width="16.75" style="8" customWidth="1"/>
    <col min="8706" max="8706" width="11.125" style="8" customWidth="1"/>
    <col min="8707" max="8707" width="3.75" style="8" bestFit="1" customWidth="1"/>
    <col min="8708" max="8708" width="11.125" style="8" customWidth="1"/>
    <col min="8709" max="8709" width="6" style="8" customWidth="1"/>
    <col min="8710" max="8710" width="5.125" style="8" customWidth="1"/>
    <col min="8711" max="8711" width="5.75" style="8" customWidth="1"/>
    <col min="8712" max="8712" width="3.125" style="8" customWidth="1"/>
    <col min="8713" max="8713" width="12.875" style="8" customWidth="1"/>
    <col min="8714" max="8714" width="2.875" style="8" customWidth="1"/>
    <col min="8715" max="8715" width="83.875" style="8" customWidth="1"/>
    <col min="8716" max="8960" width="11.375" style="8"/>
    <col min="8961" max="8961" width="16.75" style="8" customWidth="1"/>
    <col min="8962" max="8962" width="11.125" style="8" customWidth="1"/>
    <col min="8963" max="8963" width="3.75" style="8" bestFit="1" customWidth="1"/>
    <col min="8964" max="8964" width="11.125" style="8" customWidth="1"/>
    <col min="8965" max="8965" width="6" style="8" customWidth="1"/>
    <col min="8966" max="8966" width="5.125" style="8" customWidth="1"/>
    <col min="8967" max="8967" width="5.75" style="8" customWidth="1"/>
    <col min="8968" max="8968" width="3.125" style="8" customWidth="1"/>
    <col min="8969" max="8969" width="12.875" style="8" customWidth="1"/>
    <col min="8970" max="8970" width="2.875" style="8" customWidth="1"/>
    <col min="8971" max="8971" width="83.875" style="8" customWidth="1"/>
    <col min="8972" max="9216" width="11.375" style="8"/>
    <col min="9217" max="9217" width="16.75" style="8" customWidth="1"/>
    <col min="9218" max="9218" width="11.125" style="8" customWidth="1"/>
    <col min="9219" max="9219" width="3.75" style="8" bestFit="1" customWidth="1"/>
    <col min="9220" max="9220" width="11.125" style="8" customWidth="1"/>
    <col min="9221" max="9221" width="6" style="8" customWidth="1"/>
    <col min="9222" max="9222" width="5.125" style="8" customWidth="1"/>
    <col min="9223" max="9223" width="5.75" style="8" customWidth="1"/>
    <col min="9224" max="9224" width="3.125" style="8" customWidth="1"/>
    <col min="9225" max="9225" width="12.875" style="8" customWidth="1"/>
    <col min="9226" max="9226" width="2.875" style="8" customWidth="1"/>
    <col min="9227" max="9227" width="83.875" style="8" customWidth="1"/>
    <col min="9228" max="9472" width="11.375" style="8"/>
    <col min="9473" max="9473" width="16.75" style="8" customWidth="1"/>
    <col min="9474" max="9474" width="11.125" style="8" customWidth="1"/>
    <col min="9475" max="9475" width="3.75" style="8" bestFit="1" customWidth="1"/>
    <col min="9476" max="9476" width="11.125" style="8" customWidth="1"/>
    <col min="9477" max="9477" width="6" style="8" customWidth="1"/>
    <col min="9478" max="9478" width="5.125" style="8" customWidth="1"/>
    <col min="9479" max="9479" width="5.75" style="8" customWidth="1"/>
    <col min="9480" max="9480" width="3.125" style="8" customWidth="1"/>
    <col min="9481" max="9481" width="12.875" style="8" customWidth="1"/>
    <col min="9482" max="9482" width="2.875" style="8" customWidth="1"/>
    <col min="9483" max="9483" width="83.875" style="8" customWidth="1"/>
    <col min="9484" max="9728" width="11.375" style="8"/>
    <col min="9729" max="9729" width="16.75" style="8" customWidth="1"/>
    <col min="9730" max="9730" width="11.125" style="8" customWidth="1"/>
    <col min="9731" max="9731" width="3.75" style="8" bestFit="1" customWidth="1"/>
    <col min="9732" max="9732" width="11.125" style="8" customWidth="1"/>
    <col min="9733" max="9733" width="6" style="8" customWidth="1"/>
    <col min="9734" max="9734" width="5.125" style="8" customWidth="1"/>
    <col min="9735" max="9735" width="5.75" style="8" customWidth="1"/>
    <col min="9736" max="9736" width="3.125" style="8" customWidth="1"/>
    <col min="9737" max="9737" width="12.875" style="8" customWidth="1"/>
    <col min="9738" max="9738" width="2.875" style="8" customWidth="1"/>
    <col min="9739" max="9739" width="83.875" style="8" customWidth="1"/>
    <col min="9740" max="9984" width="11.375" style="8"/>
    <col min="9985" max="9985" width="16.75" style="8" customWidth="1"/>
    <col min="9986" max="9986" width="11.125" style="8" customWidth="1"/>
    <col min="9987" max="9987" width="3.75" style="8" bestFit="1" customWidth="1"/>
    <col min="9988" max="9988" width="11.125" style="8" customWidth="1"/>
    <col min="9989" max="9989" width="6" style="8" customWidth="1"/>
    <col min="9990" max="9990" width="5.125" style="8" customWidth="1"/>
    <col min="9991" max="9991" width="5.75" style="8" customWidth="1"/>
    <col min="9992" max="9992" width="3.125" style="8" customWidth="1"/>
    <col min="9993" max="9993" width="12.875" style="8" customWidth="1"/>
    <col min="9994" max="9994" width="2.875" style="8" customWidth="1"/>
    <col min="9995" max="9995" width="83.875" style="8" customWidth="1"/>
    <col min="9996" max="10240" width="11.375" style="8"/>
    <col min="10241" max="10241" width="16.75" style="8" customWidth="1"/>
    <col min="10242" max="10242" width="11.125" style="8" customWidth="1"/>
    <col min="10243" max="10243" width="3.75" style="8" bestFit="1" customWidth="1"/>
    <col min="10244" max="10244" width="11.125" style="8" customWidth="1"/>
    <col min="10245" max="10245" width="6" style="8" customWidth="1"/>
    <col min="10246" max="10246" width="5.125" style="8" customWidth="1"/>
    <col min="10247" max="10247" width="5.75" style="8" customWidth="1"/>
    <col min="10248" max="10248" width="3.125" style="8" customWidth="1"/>
    <col min="10249" max="10249" width="12.875" style="8" customWidth="1"/>
    <col min="10250" max="10250" width="2.875" style="8" customWidth="1"/>
    <col min="10251" max="10251" width="83.875" style="8" customWidth="1"/>
    <col min="10252" max="10496" width="11.375" style="8"/>
    <col min="10497" max="10497" width="16.75" style="8" customWidth="1"/>
    <col min="10498" max="10498" width="11.125" style="8" customWidth="1"/>
    <col min="10499" max="10499" width="3.75" style="8" bestFit="1" customWidth="1"/>
    <col min="10500" max="10500" width="11.125" style="8" customWidth="1"/>
    <col min="10501" max="10501" width="6" style="8" customWidth="1"/>
    <col min="10502" max="10502" width="5.125" style="8" customWidth="1"/>
    <col min="10503" max="10503" width="5.75" style="8" customWidth="1"/>
    <col min="10504" max="10504" width="3.125" style="8" customWidth="1"/>
    <col min="10505" max="10505" width="12.875" style="8" customWidth="1"/>
    <col min="10506" max="10506" width="2.875" style="8" customWidth="1"/>
    <col min="10507" max="10507" width="83.875" style="8" customWidth="1"/>
    <col min="10508" max="10752" width="11.375" style="8"/>
    <col min="10753" max="10753" width="16.75" style="8" customWidth="1"/>
    <col min="10754" max="10754" width="11.125" style="8" customWidth="1"/>
    <col min="10755" max="10755" width="3.75" style="8" bestFit="1" customWidth="1"/>
    <col min="10756" max="10756" width="11.125" style="8" customWidth="1"/>
    <col min="10757" max="10757" width="6" style="8" customWidth="1"/>
    <col min="10758" max="10758" width="5.125" style="8" customWidth="1"/>
    <col min="10759" max="10759" width="5.75" style="8" customWidth="1"/>
    <col min="10760" max="10760" width="3.125" style="8" customWidth="1"/>
    <col min="10761" max="10761" width="12.875" style="8" customWidth="1"/>
    <col min="10762" max="10762" width="2.875" style="8" customWidth="1"/>
    <col min="10763" max="10763" width="83.875" style="8" customWidth="1"/>
    <col min="10764" max="11008" width="11.375" style="8"/>
    <col min="11009" max="11009" width="16.75" style="8" customWidth="1"/>
    <col min="11010" max="11010" width="11.125" style="8" customWidth="1"/>
    <col min="11011" max="11011" width="3.75" style="8" bestFit="1" customWidth="1"/>
    <col min="11012" max="11012" width="11.125" style="8" customWidth="1"/>
    <col min="11013" max="11013" width="6" style="8" customWidth="1"/>
    <col min="11014" max="11014" width="5.125" style="8" customWidth="1"/>
    <col min="11015" max="11015" width="5.75" style="8" customWidth="1"/>
    <col min="11016" max="11016" width="3.125" style="8" customWidth="1"/>
    <col min="11017" max="11017" width="12.875" style="8" customWidth="1"/>
    <col min="11018" max="11018" width="2.875" style="8" customWidth="1"/>
    <col min="11019" max="11019" width="83.875" style="8" customWidth="1"/>
    <col min="11020" max="11264" width="11.375" style="8"/>
    <col min="11265" max="11265" width="16.75" style="8" customWidth="1"/>
    <col min="11266" max="11266" width="11.125" style="8" customWidth="1"/>
    <col min="11267" max="11267" width="3.75" style="8" bestFit="1" customWidth="1"/>
    <col min="11268" max="11268" width="11.125" style="8" customWidth="1"/>
    <col min="11269" max="11269" width="6" style="8" customWidth="1"/>
    <col min="11270" max="11270" width="5.125" style="8" customWidth="1"/>
    <col min="11271" max="11271" width="5.75" style="8" customWidth="1"/>
    <col min="11272" max="11272" width="3.125" style="8" customWidth="1"/>
    <col min="11273" max="11273" width="12.875" style="8" customWidth="1"/>
    <col min="11274" max="11274" width="2.875" style="8" customWidth="1"/>
    <col min="11275" max="11275" width="83.875" style="8" customWidth="1"/>
    <col min="11276" max="11520" width="11.375" style="8"/>
    <col min="11521" max="11521" width="16.75" style="8" customWidth="1"/>
    <col min="11522" max="11522" width="11.125" style="8" customWidth="1"/>
    <col min="11523" max="11523" width="3.75" style="8" bestFit="1" customWidth="1"/>
    <col min="11524" max="11524" width="11.125" style="8" customWidth="1"/>
    <col min="11525" max="11525" width="6" style="8" customWidth="1"/>
    <col min="11526" max="11526" width="5.125" style="8" customWidth="1"/>
    <col min="11527" max="11527" width="5.75" style="8" customWidth="1"/>
    <col min="11528" max="11528" width="3.125" style="8" customWidth="1"/>
    <col min="11529" max="11529" width="12.875" style="8" customWidth="1"/>
    <col min="11530" max="11530" width="2.875" style="8" customWidth="1"/>
    <col min="11531" max="11531" width="83.875" style="8" customWidth="1"/>
    <col min="11532" max="11776" width="11.375" style="8"/>
    <col min="11777" max="11777" width="16.75" style="8" customWidth="1"/>
    <col min="11778" max="11778" width="11.125" style="8" customWidth="1"/>
    <col min="11779" max="11779" width="3.75" style="8" bestFit="1" customWidth="1"/>
    <col min="11780" max="11780" width="11.125" style="8" customWidth="1"/>
    <col min="11781" max="11781" width="6" style="8" customWidth="1"/>
    <col min="11782" max="11782" width="5.125" style="8" customWidth="1"/>
    <col min="11783" max="11783" width="5.75" style="8" customWidth="1"/>
    <col min="11784" max="11784" width="3.125" style="8" customWidth="1"/>
    <col min="11785" max="11785" width="12.875" style="8" customWidth="1"/>
    <col min="11786" max="11786" width="2.875" style="8" customWidth="1"/>
    <col min="11787" max="11787" width="83.875" style="8" customWidth="1"/>
    <col min="11788" max="12032" width="11.375" style="8"/>
    <col min="12033" max="12033" width="16.75" style="8" customWidth="1"/>
    <col min="12034" max="12034" width="11.125" style="8" customWidth="1"/>
    <col min="12035" max="12035" width="3.75" style="8" bestFit="1" customWidth="1"/>
    <col min="12036" max="12036" width="11.125" style="8" customWidth="1"/>
    <col min="12037" max="12037" width="6" style="8" customWidth="1"/>
    <col min="12038" max="12038" width="5.125" style="8" customWidth="1"/>
    <col min="12039" max="12039" width="5.75" style="8" customWidth="1"/>
    <col min="12040" max="12040" width="3.125" style="8" customWidth="1"/>
    <col min="12041" max="12041" width="12.875" style="8" customWidth="1"/>
    <col min="12042" max="12042" width="2.875" style="8" customWidth="1"/>
    <col min="12043" max="12043" width="83.875" style="8" customWidth="1"/>
    <col min="12044" max="12288" width="11.375" style="8"/>
    <col min="12289" max="12289" width="16.75" style="8" customWidth="1"/>
    <col min="12290" max="12290" width="11.125" style="8" customWidth="1"/>
    <col min="12291" max="12291" width="3.75" style="8" bestFit="1" customWidth="1"/>
    <col min="12292" max="12292" width="11.125" style="8" customWidth="1"/>
    <col min="12293" max="12293" width="6" style="8" customWidth="1"/>
    <col min="12294" max="12294" width="5.125" style="8" customWidth="1"/>
    <col min="12295" max="12295" width="5.75" style="8" customWidth="1"/>
    <col min="12296" max="12296" width="3.125" style="8" customWidth="1"/>
    <col min="12297" max="12297" width="12.875" style="8" customWidth="1"/>
    <col min="12298" max="12298" width="2.875" style="8" customWidth="1"/>
    <col min="12299" max="12299" width="83.875" style="8" customWidth="1"/>
    <col min="12300" max="12544" width="11.375" style="8"/>
    <col min="12545" max="12545" width="16.75" style="8" customWidth="1"/>
    <col min="12546" max="12546" width="11.125" style="8" customWidth="1"/>
    <col min="12547" max="12547" width="3.75" style="8" bestFit="1" customWidth="1"/>
    <col min="12548" max="12548" width="11.125" style="8" customWidth="1"/>
    <col min="12549" max="12549" width="6" style="8" customWidth="1"/>
    <col min="12550" max="12550" width="5.125" style="8" customWidth="1"/>
    <col min="12551" max="12551" width="5.75" style="8" customWidth="1"/>
    <col min="12552" max="12552" width="3.125" style="8" customWidth="1"/>
    <col min="12553" max="12553" width="12.875" style="8" customWidth="1"/>
    <col min="12554" max="12554" width="2.875" style="8" customWidth="1"/>
    <col min="12555" max="12555" width="83.875" style="8" customWidth="1"/>
    <col min="12556" max="12800" width="11.375" style="8"/>
    <col min="12801" max="12801" width="16.75" style="8" customWidth="1"/>
    <col min="12802" max="12802" width="11.125" style="8" customWidth="1"/>
    <col min="12803" max="12803" width="3.75" style="8" bestFit="1" customWidth="1"/>
    <col min="12804" max="12804" width="11.125" style="8" customWidth="1"/>
    <col min="12805" max="12805" width="6" style="8" customWidth="1"/>
    <col min="12806" max="12806" width="5.125" style="8" customWidth="1"/>
    <col min="12807" max="12807" width="5.75" style="8" customWidth="1"/>
    <col min="12808" max="12808" width="3.125" style="8" customWidth="1"/>
    <col min="12809" max="12809" width="12.875" style="8" customWidth="1"/>
    <col min="12810" max="12810" width="2.875" style="8" customWidth="1"/>
    <col min="12811" max="12811" width="83.875" style="8" customWidth="1"/>
    <col min="12812" max="13056" width="11.375" style="8"/>
    <col min="13057" max="13057" width="16.75" style="8" customWidth="1"/>
    <col min="13058" max="13058" width="11.125" style="8" customWidth="1"/>
    <col min="13059" max="13059" width="3.75" style="8" bestFit="1" customWidth="1"/>
    <col min="13060" max="13060" width="11.125" style="8" customWidth="1"/>
    <col min="13061" max="13061" width="6" style="8" customWidth="1"/>
    <col min="13062" max="13062" width="5.125" style="8" customWidth="1"/>
    <col min="13063" max="13063" width="5.75" style="8" customWidth="1"/>
    <col min="13064" max="13064" width="3.125" style="8" customWidth="1"/>
    <col min="13065" max="13065" width="12.875" style="8" customWidth="1"/>
    <col min="13066" max="13066" width="2.875" style="8" customWidth="1"/>
    <col min="13067" max="13067" width="83.875" style="8" customWidth="1"/>
    <col min="13068" max="13312" width="11.375" style="8"/>
    <col min="13313" max="13313" width="16.75" style="8" customWidth="1"/>
    <col min="13314" max="13314" width="11.125" style="8" customWidth="1"/>
    <col min="13315" max="13315" width="3.75" style="8" bestFit="1" customWidth="1"/>
    <col min="13316" max="13316" width="11.125" style="8" customWidth="1"/>
    <col min="13317" max="13317" width="6" style="8" customWidth="1"/>
    <col min="13318" max="13318" width="5.125" style="8" customWidth="1"/>
    <col min="13319" max="13319" width="5.75" style="8" customWidth="1"/>
    <col min="13320" max="13320" width="3.125" style="8" customWidth="1"/>
    <col min="13321" max="13321" width="12.875" style="8" customWidth="1"/>
    <col min="13322" max="13322" width="2.875" style="8" customWidth="1"/>
    <col min="13323" max="13323" width="83.875" style="8" customWidth="1"/>
    <col min="13324" max="13568" width="11.375" style="8"/>
    <col min="13569" max="13569" width="16.75" style="8" customWidth="1"/>
    <col min="13570" max="13570" width="11.125" style="8" customWidth="1"/>
    <col min="13571" max="13571" width="3.75" style="8" bestFit="1" customWidth="1"/>
    <col min="13572" max="13572" width="11.125" style="8" customWidth="1"/>
    <col min="13573" max="13573" width="6" style="8" customWidth="1"/>
    <col min="13574" max="13574" width="5.125" style="8" customWidth="1"/>
    <col min="13575" max="13575" width="5.75" style="8" customWidth="1"/>
    <col min="13576" max="13576" width="3.125" style="8" customWidth="1"/>
    <col min="13577" max="13577" width="12.875" style="8" customWidth="1"/>
    <col min="13578" max="13578" width="2.875" style="8" customWidth="1"/>
    <col min="13579" max="13579" width="83.875" style="8" customWidth="1"/>
    <col min="13580" max="13824" width="11.375" style="8"/>
    <col min="13825" max="13825" width="16.75" style="8" customWidth="1"/>
    <col min="13826" max="13826" width="11.125" style="8" customWidth="1"/>
    <col min="13827" max="13827" width="3.75" style="8" bestFit="1" customWidth="1"/>
    <col min="13828" max="13828" width="11.125" style="8" customWidth="1"/>
    <col min="13829" max="13829" width="6" style="8" customWidth="1"/>
    <col min="13830" max="13830" width="5.125" style="8" customWidth="1"/>
    <col min="13831" max="13831" width="5.75" style="8" customWidth="1"/>
    <col min="13832" max="13832" width="3.125" style="8" customWidth="1"/>
    <col min="13833" max="13833" width="12.875" style="8" customWidth="1"/>
    <col min="13834" max="13834" width="2.875" style="8" customWidth="1"/>
    <col min="13835" max="13835" width="83.875" style="8" customWidth="1"/>
    <col min="13836" max="14080" width="11.375" style="8"/>
    <col min="14081" max="14081" width="16.75" style="8" customWidth="1"/>
    <col min="14082" max="14082" width="11.125" style="8" customWidth="1"/>
    <col min="14083" max="14083" width="3.75" style="8" bestFit="1" customWidth="1"/>
    <col min="14084" max="14084" width="11.125" style="8" customWidth="1"/>
    <col min="14085" max="14085" width="6" style="8" customWidth="1"/>
    <col min="14086" max="14086" width="5.125" style="8" customWidth="1"/>
    <col min="14087" max="14087" width="5.75" style="8" customWidth="1"/>
    <col min="14088" max="14088" width="3.125" style="8" customWidth="1"/>
    <col min="14089" max="14089" width="12.875" style="8" customWidth="1"/>
    <col min="14090" max="14090" width="2.875" style="8" customWidth="1"/>
    <col min="14091" max="14091" width="83.875" style="8" customWidth="1"/>
    <col min="14092" max="14336" width="11.375" style="8"/>
    <col min="14337" max="14337" width="16.75" style="8" customWidth="1"/>
    <col min="14338" max="14338" width="11.125" style="8" customWidth="1"/>
    <col min="14339" max="14339" width="3.75" style="8" bestFit="1" customWidth="1"/>
    <col min="14340" max="14340" width="11.125" style="8" customWidth="1"/>
    <col min="14341" max="14341" width="6" style="8" customWidth="1"/>
    <col min="14342" max="14342" width="5.125" style="8" customWidth="1"/>
    <col min="14343" max="14343" width="5.75" style="8" customWidth="1"/>
    <col min="14344" max="14344" width="3.125" style="8" customWidth="1"/>
    <col min="14345" max="14345" width="12.875" style="8" customWidth="1"/>
    <col min="14346" max="14346" width="2.875" style="8" customWidth="1"/>
    <col min="14347" max="14347" width="83.875" style="8" customWidth="1"/>
    <col min="14348" max="14592" width="11.375" style="8"/>
    <col min="14593" max="14593" width="16.75" style="8" customWidth="1"/>
    <col min="14594" max="14594" width="11.125" style="8" customWidth="1"/>
    <col min="14595" max="14595" width="3.75" style="8" bestFit="1" customWidth="1"/>
    <col min="14596" max="14596" width="11.125" style="8" customWidth="1"/>
    <col min="14597" max="14597" width="6" style="8" customWidth="1"/>
    <col min="14598" max="14598" width="5.125" style="8" customWidth="1"/>
    <col min="14599" max="14599" width="5.75" style="8" customWidth="1"/>
    <col min="14600" max="14600" width="3.125" style="8" customWidth="1"/>
    <col min="14601" max="14601" width="12.875" style="8" customWidth="1"/>
    <col min="14602" max="14602" width="2.875" style="8" customWidth="1"/>
    <col min="14603" max="14603" width="83.875" style="8" customWidth="1"/>
    <col min="14604" max="14848" width="11.375" style="8"/>
    <col min="14849" max="14849" width="16.75" style="8" customWidth="1"/>
    <col min="14850" max="14850" width="11.125" style="8" customWidth="1"/>
    <col min="14851" max="14851" width="3.75" style="8" bestFit="1" customWidth="1"/>
    <col min="14852" max="14852" width="11.125" style="8" customWidth="1"/>
    <col min="14853" max="14853" width="6" style="8" customWidth="1"/>
    <col min="14854" max="14854" width="5.125" style="8" customWidth="1"/>
    <col min="14855" max="14855" width="5.75" style="8" customWidth="1"/>
    <col min="14856" max="14856" width="3.125" style="8" customWidth="1"/>
    <col min="14857" max="14857" width="12.875" style="8" customWidth="1"/>
    <col min="14858" max="14858" width="2.875" style="8" customWidth="1"/>
    <col min="14859" max="14859" width="83.875" style="8" customWidth="1"/>
    <col min="14860" max="15104" width="11.375" style="8"/>
    <col min="15105" max="15105" width="16.75" style="8" customWidth="1"/>
    <col min="15106" max="15106" width="11.125" style="8" customWidth="1"/>
    <col min="15107" max="15107" width="3.75" style="8" bestFit="1" customWidth="1"/>
    <col min="15108" max="15108" width="11.125" style="8" customWidth="1"/>
    <col min="15109" max="15109" width="6" style="8" customWidth="1"/>
    <col min="15110" max="15110" width="5.125" style="8" customWidth="1"/>
    <col min="15111" max="15111" width="5.75" style="8" customWidth="1"/>
    <col min="15112" max="15112" width="3.125" style="8" customWidth="1"/>
    <col min="15113" max="15113" width="12.875" style="8" customWidth="1"/>
    <col min="15114" max="15114" width="2.875" style="8" customWidth="1"/>
    <col min="15115" max="15115" width="83.875" style="8" customWidth="1"/>
    <col min="15116" max="15360" width="11.375" style="8"/>
    <col min="15361" max="15361" width="16.75" style="8" customWidth="1"/>
    <col min="15362" max="15362" width="11.125" style="8" customWidth="1"/>
    <col min="15363" max="15363" width="3.75" style="8" bestFit="1" customWidth="1"/>
    <col min="15364" max="15364" width="11.125" style="8" customWidth="1"/>
    <col min="15365" max="15365" width="6" style="8" customWidth="1"/>
    <col min="15366" max="15366" width="5.125" style="8" customWidth="1"/>
    <col min="15367" max="15367" width="5.75" style="8" customWidth="1"/>
    <col min="15368" max="15368" width="3.125" style="8" customWidth="1"/>
    <col min="15369" max="15369" width="12.875" style="8" customWidth="1"/>
    <col min="15370" max="15370" width="2.875" style="8" customWidth="1"/>
    <col min="15371" max="15371" width="83.875" style="8" customWidth="1"/>
    <col min="15372" max="15616" width="11.375" style="8"/>
    <col min="15617" max="15617" width="16.75" style="8" customWidth="1"/>
    <col min="15618" max="15618" width="11.125" style="8" customWidth="1"/>
    <col min="15619" max="15619" width="3.75" style="8" bestFit="1" customWidth="1"/>
    <col min="15620" max="15620" width="11.125" style="8" customWidth="1"/>
    <col min="15621" max="15621" width="6" style="8" customWidth="1"/>
    <col min="15622" max="15622" width="5.125" style="8" customWidth="1"/>
    <col min="15623" max="15623" width="5.75" style="8" customWidth="1"/>
    <col min="15624" max="15624" width="3.125" style="8" customWidth="1"/>
    <col min="15625" max="15625" width="12.875" style="8" customWidth="1"/>
    <col min="15626" max="15626" width="2.875" style="8" customWidth="1"/>
    <col min="15627" max="15627" width="83.875" style="8" customWidth="1"/>
    <col min="15628" max="15872" width="11.375" style="8"/>
    <col min="15873" max="15873" width="16.75" style="8" customWidth="1"/>
    <col min="15874" max="15874" width="11.125" style="8" customWidth="1"/>
    <col min="15875" max="15875" width="3.75" style="8" bestFit="1" customWidth="1"/>
    <col min="15876" max="15876" width="11.125" style="8" customWidth="1"/>
    <col min="15877" max="15877" width="6" style="8" customWidth="1"/>
    <col min="15878" max="15878" width="5.125" style="8" customWidth="1"/>
    <col min="15879" max="15879" width="5.75" style="8" customWidth="1"/>
    <col min="15880" max="15880" width="3.125" style="8" customWidth="1"/>
    <col min="15881" max="15881" width="12.875" style="8" customWidth="1"/>
    <col min="15882" max="15882" width="2.875" style="8" customWidth="1"/>
    <col min="15883" max="15883" width="83.875" style="8" customWidth="1"/>
    <col min="15884" max="16128" width="11.375" style="8"/>
    <col min="16129" max="16129" width="16.75" style="8" customWidth="1"/>
    <col min="16130" max="16130" width="11.125" style="8" customWidth="1"/>
    <col min="16131" max="16131" width="3.75" style="8" bestFit="1" customWidth="1"/>
    <col min="16132" max="16132" width="11.125" style="8" customWidth="1"/>
    <col min="16133" max="16133" width="6" style="8" customWidth="1"/>
    <col min="16134" max="16134" width="5.125" style="8" customWidth="1"/>
    <col min="16135" max="16135" width="5.75" style="8" customWidth="1"/>
    <col min="16136" max="16136" width="3.125" style="8" customWidth="1"/>
    <col min="16137" max="16137" width="12.875" style="8" customWidth="1"/>
    <col min="16138" max="16138" width="2.875" style="8" customWidth="1"/>
    <col min="16139" max="16139" width="83.875" style="8" customWidth="1"/>
    <col min="16140" max="16384" width="11.375" style="8"/>
  </cols>
  <sheetData>
    <row r="1" spans="1:16" ht="30" customHeight="1" x14ac:dyDescent="0.15">
      <c r="A1" s="7" t="s">
        <v>55</v>
      </c>
      <c r="B1" s="7"/>
      <c r="D1" s="204" t="s">
        <v>25</v>
      </c>
      <c r="E1" s="204"/>
      <c r="F1" s="204"/>
      <c r="G1" s="204"/>
      <c r="H1" s="204"/>
      <c r="I1" s="204"/>
      <c r="J1" s="204"/>
      <c r="K1" s="204"/>
      <c r="L1" s="204"/>
      <c r="M1" s="204"/>
    </row>
    <row r="2" spans="1:16" ht="30" customHeight="1" x14ac:dyDescent="0.15">
      <c r="A2" s="207" t="str">
        <f ca="1">RIGHT(CELL("filename",A2),
 LEN(CELL("filename",A2))
       -FIND("]",CELL("filename",A2)))</f>
        <v>⑥年月支払分</v>
      </c>
      <c r="B2" s="207"/>
      <c r="C2" s="207"/>
      <c r="D2" s="207"/>
      <c r="E2" s="207"/>
      <c r="F2" s="207"/>
      <c r="G2" s="207"/>
      <c r="H2" s="207"/>
      <c r="I2" s="207"/>
      <c r="J2" s="207"/>
      <c r="K2" s="207"/>
      <c r="L2" s="207"/>
      <c r="M2" s="207"/>
    </row>
    <row r="3" spans="1:16" ht="30" customHeight="1" x14ac:dyDescent="0.15">
      <c r="A3" s="205" t="s">
        <v>30</v>
      </c>
      <c r="B3" s="205"/>
      <c r="C3" s="205" t="str">
        <f>IF('人件費総括表・遂行状況（様式8号別紙2-1）'!$B$3="",
     "",
     '人件費総括表・遂行状況（様式8号別紙2-1）'!$B$3)</f>
        <v/>
      </c>
      <c r="D3" s="205"/>
      <c r="E3" s="205"/>
      <c r="F3" s="105"/>
      <c r="G3" s="9"/>
      <c r="H3" s="9"/>
      <c r="I3" s="9"/>
      <c r="J3" s="9"/>
      <c r="K3" s="9"/>
      <c r="L3" s="9"/>
      <c r="M3" s="9"/>
    </row>
    <row r="4" spans="1:16" ht="30" customHeight="1" x14ac:dyDescent="0.15">
      <c r="A4" s="198" t="s">
        <v>14</v>
      </c>
      <c r="B4" s="198"/>
      <c r="C4" s="205" t="str">
        <f>IF(従業員別人件費総括表!$B$5="",
     "",
     従業員別人件費総括表!$B$5)</f>
        <v/>
      </c>
      <c r="D4" s="205"/>
      <c r="E4" s="205"/>
      <c r="F4" s="105"/>
      <c r="G4" s="10"/>
      <c r="H4" s="10"/>
      <c r="I4" s="10"/>
    </row>
    <row r="5" spans="1:16" ht="30" customHeight="1" x14ac:dyDescent="0.15">
      <c r="A5" s="198" t="s">
        <v>15</v>
      </c>
      <c r="B5" s="198"/>
      <c r="C5" s="199">
        <f>従業員別人件費総括表!C7</f>
        <v>0</v>
      </c>
      <c r="D5" s="199"/>
      <c r="E5" s="199"/>
      <c r="F5" s="10" t="s">
        <v>4</v>
      </c>
      <c r="H5" s="10"/>
      <c r="I5" s="10"/>
    </row>
    <row r="6" spans="1:16" ht="30" customHeight="1" thickBot="1" x14ac:dyDescent="0.2">
      <c r="A6" s="12" t="s">
        <v>29</v>
      </c>
      <c r="B6" s="12"/>
    </row>
    <row r="7" spans="1:16" s="13" customFormat="1" ht="22.5" customHeight="1" thickBot="1" x14ac:dyDescent="0.2">
      <c r="A7" s="208" t="s">
        <v>31</v>
      </c>
      <c r="B7" s="201"/>
      <c r="C7" s="202" t="s">
        <v>16</v>
      </c>
      <c r="D7" s="202"/>
      <c r="E7" s="202"/>
      <c r="F7" s="111" t="s">
        <v>49</v>
      </c>
      <c r="G7" s="187" t="s">
        <v>17</v>
      </c>
      <c r="H7" s="203"/>
      <c r="I7" s="203"/>
      <c r="J7" s="188"/>
      <c r="K7" s="187" t="s">
        <v>18</v>
      </c>
      <c r="L7" s="188"/>
      <c r="M7" s="14" t="s">
        <v>28</v>
      </c>
      <c r="N7" s="15" t="s">
        <v>19</v>
      </c>
      <c r="O7" s="16"/>
    </row>
    <row r="8" spans="1:16" ht="22.5" customHeight="1" x14ac:dyDescent="0.15">
      <c r="A8" s="135"/>
      <c r="B8" s="162" t="str">
        <f>IF(テーブル141523[[#This Row],[列1]]="",
    "",
    TEXT(テーブル141523[[#This Row],[列1]],"(aaa)"))</f>
        <v/>
      </c>
      <c r="C8" s="151" t="s">
        <v>32</v>
      </c>
      <c r="D8" s="17" t="s">
        <v>13</v>
      </c>
      <c r="E8" s="152" t="s">
        <v>32</v>
      </c>
      <c r="F8" s="153" t="s">
        <v>32</v>
      </c>
      <c r="G8" s="18">
        <f>IF(OR(テーブル141523[[#This Row],[列2]]="",
          テーブル141523[[#This Row],[列4]]=""),
     0,
     IFERROR(HOUR(テーブル141523[[#This Row],[列4]]-テーブル141523[[#This Row],[列15]]-テーブル141523[[#This Row],[列2]]),
                  IFERROR(HOUR(テーブル141523[[#This Row],[列4]]-テーブル141523[[#This Row],[列2]]),
                               0)))</f>
        <v>0</v>
      </c>
      <c r="H8" s="19" t="s">
        <v>22</v>
      </c>
      <c r="I8" s="20" t="str">
        <f>IF(OR(テーブル141523[[#This Row],[列2]]="",
          テーブル141523[[#This Row],[列4]]=""),
     "00",
     IF(ISERROR(MINUTE(テーブル141523[[#This Row],[列4]]-テーブル141523[[#This Row],[列15]]-テーブル141523[[#This Row],[列2]])),
        IF(ISERROR(MINUTE(テーブル141523[[#This Row],[列4]]-テーブル141523[[#This Row],[列2]])),
           "00",
           IF(MINUTE(テーブル141523[[#This Row],[列4]]-テーブル141523[[#This Row],[列2]])&lt;30,
              "00",
              30)),
        IF(MINUTE(テーブル141523[[#This Row],[列4]]-テーブル141523[[#This Row],[列15]]-テーブル141523[[#This Row],[列2]])&lt;30,
           "00",
           30)))</f>
        <v>00</v>
      </c>
      <c r="J8" s="21" t="s">
        <v>23</v>
      </c>
      <c r="K8" s="22">
        <f>IFERROR((テーブル141523[[#This Row],[列5]]+テーブル141523[[#This Row],[列7]]/60)*$C$5,"")</f>
        <v>0</v>
      </c>
      <c r="L8" s="23" t="s">
        <v>4</v>
      </c>
      <c r="M8" s="147"/>
      <c r="N8" s="24"/>
      <c r="O8" s="50"/>
      <c r="P8" s="25"/>
    </row>
    <row r="9" spans="1:16" ht="22.5" customHeight="1" x14ac:dyDescent="0.15">
      <c r="A9" s="137"/>
      <c r="B9" s="159" t="str">
        <f>IF(テーブル141523[[#This Row],[列1]]="",
    "",
    TEXT(テーブル141523[[#This Row],[列1]],"(aaa)"))</f>
        <v/>
      </c>
      <c r="C9" s="138" t="s">
        <v>32</v>
      </c>
      <c r="D9" s="59" t="s">
        <v>13</v>
      </c>
      <c r="E9" s="143" t="s">
        <v>32</v>
      </c>
      <c r="F9" s="144" t="s">
        <v>32</v>
      </c>
      <c r="G9" s="27">
        <f>IF(OR(テーブル141523[[#This Row],[列2]]="",
          テーブル141523[[#This Row],[列4]]=""),
     0,
     IFERROR(HOUR(テーブル141523[[#This Row],[列4]]-テーブル141523[[#This Row],[列15]]-テーブル141523[[#This Row],[列2]]),
                  IFERROR(HOUR(テーブル141523[[#This Row],[列4]]-テーブル141523[[#This Row],[列2]]),
                               0)))</f>
        <v>0</v>
      </c>
      <c r="H9" s="28" t="s">
        <v>22</v>
      </c>
      <c r="I9" s="29" t="str">
        <f>IF(OR(テーブル141523[[#This Row],[列2]]="",
          テーブル141523[[#This Row],[列4]]=""),
     "00",
     IF(ISERROR(MINUTE(テーブル141523[[#This Row],[列4]]-テーブル141523[[#This Row],[列15]]-テーブル141523[[#This Row],[列2]])),
        IF(ISERROR(MINUTE(テーブル141523[[#This Row],[列4]]-テーブル141523[[#This Row],[列2]])),
           "00",
           IF(MINUTE(テーブル141523[[#This Row],[列4]]-テーブル141523[[#This Row],[列2]])&lt;30,
              "00",
              30)),
        IF(MINUTE(テーブル141523[[#This Row],[列4]]-テーブル141523[[#This Row],[列15]]-テーブル141523[[#This Row],[列2]])&lt;30,
           "00",
           30)))</f>
        <v>00</v>
      </c>
      <c r="J9" s="30" t="s">
        <v>23</v>
      </c>
      <c r="K9" s="31">
        <f>IFERROR((テーブル141523[[#This Row],[列5]]+テーブル141523[[#This Row],[列7]]/60)*$C$5,"")</f>
        <v>0</v>
      </c>
      <c r="L9" s="32" t="s">
        <v>4</v>
      </c>
      <c r="M9" s="148"/>
      <c r="N9" s="33"/>
      <c r="O9" s="50"/>
      <c r="P9" s="25"/>
    </row>
    <row r="10" spans="1:16" ht="22.5" customHeight="1" x14ac:dyDescent="0.15">
      <c r="A10" s="137"/>
      <c r="B10" s="160" t="str">
        <f>IF(テーブル141523[[#This Row],[列1]]="",
    "",
    TEXT(テーブル141523[[#This Row],[列1]],"(aaa)"))</f>
        <v/>
      </c>
      <c r="C10" s="138" t="s">
        <v>32</v>
      </c>
      <c r="D10" s="59" t="s">
        <v>13</v>
      </c>
      <c r="E10" s="143" t="s">
        <v>32</v>
      </c>
      <c r="F10" s="144" t="s">
        <v>32</v>
      </c>
      <c r="G10" s="27">
        <f>IF(OR(テーブル141523[[#This Row],[列2]]="",
          テーブル141523[[#This Row],[列4]]=""),
     0,
     IFERROR(HOUR(テーブル141523[[#This Row],[列4]]-テーブル141523[[#This Row],[列15]]-テーブル141523[[#This Row],[列2]]),
                  IFERROR(HOUR(テーブル141523[[#This Row],[列4]]-テーブル141523[[#This Row],[列2]]),
                               0)))</f>
        <v>0</v>
      </c>
      <c r="H10" s="28" t="s">
        <v>22</v>
      </c>
      <c r="I10" s="34" t="str">
        <f>IF(OR(テーブル141523[[#This Row],[列2]]="",
          テーブル141523[[#This Row],[列4]]=""),
     "00",
     IF(ISERROR(MINUTE(テーブル141523[[#This Row],[列4]]-テーブル141523[[#This Row],[列15]]-テーブル141523[[#This Row],[列2]])),
        IF(ISERROR(MINUTE(テーブル141523[[#This Row],[列4]]-テーブル141523[[#This Row],[列2]])),
           "00",
           IF(MINUTE(テーブル141523[[#This Row],[列4]]-テーブル141523[[#This Row],[列2]])&lt;30,
              "00",
              30)),
        IF(MINUTE(テーブル141523[[#This Row],[列4]]-テーブル141523[[#This Row],[列15]]-テーブル141523[[#This Row],[列2]])&lt;30,
           "00",
           30)))</f>
        <v>00</v>
      </c>
      <c r="J10" s="30" t="s">
        <v>23</v>
      </c>
      <c r="K10" s="31">
        <f>IFERROR((テーブル141523[[#This Row],[列5]]+テーブル141523[[#This Row],[列7]]/60)*$C$5,"")</f>
        <v>0</v>
      </c>
      <c r="L10" s="32" t="s">
        <v>4</v>
      </c>
      <c r="M10" s="149"/>
      <c r="N10" s="33"/>
      <c r="O10" s="50"/>
      <c r="P10" s="25"/>
    </row>
    <row r="11" spans="1:16" ht="22.5" customHeight="1" x14ac:dyDescent="0.15">
      <c r="A11" s="137"/>
      <c r="B11" s="160" t="str">
        <f>IF(テーブル141523[[#This Row],[列1]]="",
    "",
    TEXT(テーブル141523[[#This Row],[列1]],"(aaa)"))</f>
        <v/>
      </c>
      <c r="C11" s="138" t="s">
        <v>20</v>
      </c>
      <c r="D11" s="59" t="s">
        <v>21</v>
      </c>
      <c r="E11" s="143" t="s">
        <v>20</v>
      </c>
      <c r="F11" s="144" t="s">
        <v>32</v>
      </c>
      <c r="G11" s="27">
        <f>IF(OR(テーブル141523[[#This Row],[列2]]="",
          テーブル141523[[#This Row],[列4]]=""),
     0,
     IFERROR(HOUR(テーブル141523[[#This Row],[列4]]-テーブル141523[[#This Row],[列15]]-テーブル141523[[#This Row],[列2]]),
                  IFERROR(HOUR(テーブル141523[[#This Row],[列4]]-テーブル141523[[#This Row],[列2]]),
                               0)))</f>
        <v>0</v>
      </c>
      <c r="H11" s="28" t="s">
        <v>22</v>
      </c>
      <c r="I11" s="34" t="str">
        <f>IF(OR(テーブル141523[[#This Row],[列2]]="",
          テーブル141523[[#This Row],[列4]]=""),
     "00",
     IF(ISERROR(MINUTE(テーブル141523[[#This Row],[列4]]-テーブル141523[[#This Row],[列15]]-テーブル141523[[#This Row],[列2]])),
        IF(ISERROR(MINUTE(テーブル141523[[#This Row],[列4]]-テーブル141523[[#This Row],[列2]])),
           "00",
           IF(MINUTE(テーブル141523[[#This Row],[列4]]-テーブル141523[[#This Row],[列2]])&lt;30,
              "00",
              30)),
        IF(MINUTE(テーブル141523[[#This Row],[列4]]-テーブル141523[[#This Row],[列15]]-テーブル141523[[#This Row],[列2]])&lt;30,
           "00",
           30)))</f>
        <v>00</v>
      </c>
      <c r="J11" s="30" t="s">
        <v>23</v>
      </c>
      <c r="K11" s="31">
        <f>IFERROR((テーブル141523[[#This Row],[列5]]+テーブル141523[[#This Row],[列7]]/60)*$C$5,"")</f>
        <v>0</v>
      </c>
      <c r="L11" s="32" t="s">
        <v>4</v>
      </c>
      <c r="M11" s="149"/>
      <c r="N11" s="33"/>
      <c r="O11" s="50"/>
      <c r="P11" s="25"/>
    </row>
    <row r="12" spans="1:16" ht="22.5" customHeight="1" x14ac:dyDescent="0.15">
      <c r="A12" s="137"/>
      <c r="B12" s="160" t="str">
        <f>IF(テーブル141523[[#This Row],[列1]]="",
    "",
    TEXT(テーブル141523[[#This Row],[列1]],"(aaa)"))</f>
        <v/>
      </c>
      <c r="C12" s="138" t="s">
        <v>20</v>
      </c>
      <c r="D12" s="59" t="s">
        <v>21</v>
      </c>
      <c r="E12" s="143" t="s">
        <v>20</v>
      </c>
      <c r="F12" s="144" t="s">
        <v>32</v>
      </c>
      <c r="G12" s="27">
        <f>IF(OR(テーブル141523[[#This Row],[列2]]="",
          テーブル141523[[#This Row],[列4]]=""),
     0,
     IFERROR(HOUR(テーブル141523[[#This Row],[列4]]-テーブル141523[[#This Row],[列15]]-テーブル141523[[#This Row],[列2]]),
                  IFERROR(HOUR(テーブル141523[[#This Row],[列4]]-テーブル141523[[#This Row],[列2]]),
                               0)))</f>
        <v>0</v>
      </c>
      <c r="H12" s="28" t="s">
        <v>22</v>
      </c>
      <c r="I12" s="34" t="str">
        <f>IF(OR(テーブル141523[[#This Row],[列2]]="",
          テーブル141523[[#This Row],[列4]]=""),
     "00",
     IF(ISERROR(MINUTE(テーブル141523[[#This Row],[列4]]-テーブル141523[[#This Row],[列15]]-テーブル141523[[#This Row],[列2]])),
        IF(ISERROR(MINUTE(テーブル141523[[#This Row],[列4]]-テーブル141523[[#This Row],[列2]])),
           "00",
           IF(MINUTE(テーブル141523[[#This Row],[列4]]-テーブル141523[[#This Row],[列2]])&lt;30,
              "00",
              30)),
        IF(MINUTE(テーブル141523[[#This Row],[列4]]-テーブル141523[[#This Row],[列15]]-テーブル141523[[#This Row],[列2]])&lt;30,
           "00",
           30)))</f>
        <v>00</v>
      </c>
      <c r="J12" s="30" t="s">
        <v>23</v>
      </c>
      <c r="K12" s="31">
        <f>IFERROR((テーブル141523[[#This Row],[列5]]+テーブル141523[[#This Row],[列7]]/60)*$C$5,"")</f>
        <v>0</v>
      </c>
      <c r="L12" s="32" t="s">
        <v>4</v>
      </c>
      <c r="M12" s="149"/>
      <c r="N12" s="33"/>
      <c r="O12" s="50"/>
      <c r="P12" s="25"/>
    </row>
    <row r="13" spans="1:16" ht="22.5" customHeight="1" x14ac:dyDescent="0.15">
      <c r="A13" s="137"/>
      <c r="B13" s="160" t="str">
        <f>IF(テーブル141523[[#This Row],[列1]]="",
    "",
    TEXT(テーブル141523[[#This Row],[列1]],"(aaa)"))</f>
        <v/>
      </c>
      <c r="C13" s="138" t="s">
        <v>20</v>
      </c>
      <c r="D13" s="59" t="s">
        <v>21</v>
      </c>
      <c r="E13" s="143" t="s">
        <v>20</v>
      </c>
      <c r="F13" s="144" t="s">
        <v>32</v>
      </c>
      <c r="G13" s="27">
        <f>IF(OR(テーブル141523[[#This Row],[列2]]="",
          テーブル141523[[#This Row],[列4]]=""),
     0,
     IFERROR(HOUR(テーブル141523[[#This Row],[列4]]-テーブル141523[[#This Row],[列15]]-テーブル141523[[#This Row],[列2]]),
                  IFERROR(HOUR(テーブル141523[[#This Row],[列4]]-テーブル141523[[#This Row],[列2]]),
                               0)))</f>
        <v>0</v>
      </c>
      <c r="H13" s="28" t="s">
        <v>22</v>
      </c>
      <c r="I13" s="34" t="str">
        <f>IF(OR(テーブル141523[[#This Row],[列2]]="",
          テーブル141523[[#This Row],[列4]]=""),
     "00",
     IF(ISERROR(MINUTE(テーブル141523[[#This Row],[列4]]-テーブル141523[[#This Row],[列15]]-テーブル141523[[#This Row],[列2]])),
        IF(ISERROR(MINUTE(テーブル141523[[#This Row],[列4]]-テーブル141523[[#This Row],[列2]])),
           "00",
           IF(MINUTE(テーブル141523[[#This Row],[列4]]-テーブル141523[[#This Row],[列2]])&lt;30,
              "00",
              30)),
        IF(MINUTE(テーブル141523[[#This Row],[列4]]-テーブル141523[[#This Row],[列15]]-テーブル141523[[#This Row],[列2]])&lt;30,
           "00",
           30)))</f>
        <v>00</v>
      </c>
      <c r="J13" s="30" t="s">
        <v>23</v>
      </c>
      <c r="K13" s="31">
        <f>IFERROR((テーブル141523[[#This Row],[列5]]+テーブル141523[[#This Row],[列7]]/60)*$C$5,"")</f>
        <v>0</v>
      </c>
      <c r="L13" s="32" t="s">
        <v>4</v>
      </c>
      <c r="M13" s="149"/>
      <c r="N13" s="33"/>
      <c r="O13" s="50"/>
      <c r="P13" s="25"/>
    </row>
    <row r="14" spans="1:16" ht="22.5" customHeight="1" x14ac:dyDescent="0.15">
      <c r="A14" s="137"/>
      <c r="B14" s="160" t="str">
        <f>IF(テーブル141523[[#This Row],[列1]]="",
    "",
    TEXT(テーブル141523[[#This Row],[列1]],"(aaa)"))</f>
        <v/>
      </c>
      <c r="C14" s="138" t="s">
        <v>20</v>
      </c>
      <c r="D14" s="59" t="s">
        <v>21</v>
      </c>
      <c r="E14" s="143" t="s">
        <v>20</v>
      </c>
      <c r="F14" s="144" t="s">
        <v>32</v>
      </c>
      <c r="G14" s="27">
        <f>IF(OR(テーブル141523[[#This Row],[列2]]="",
          テーブル141523[[#This Row],[列4]]=""),
     0,
     IFERROR(HOUR(テーブル141523[[#This Row],[列4]]-テーブル141523[[#This Row],[列15]]-テーブル141523[[#This Row],[列2]]),
                  IFERROR(HOUR(テーブル141523[[#This Row],[列4]]-テーブル141523[[#This Row],[列2]]),
                               0)))</f>
        <v>0</v>
      </c>
      <c r="H14" s="28" t="s">
        <v>22</v>
      </c>
      <c r="I14" s="34" t="str">
        <f>IF(OR(テーブル141523[[#This Row],[列2]]="",
          テーブル141523[[#This Row],[列4]]=""),
     "00",
     IF(ISERROR(MINUTE(テーブル141523[[#This Row],[列4]]-テーブル141523[[#This Row],[列15]]-テーブル141523[[#This Row],[列2]])),
        IF(ISERROR(MINUTE(テーブル141523[[#This Row],[列4]]-テーブル141523[[#This Row],[列2]])),
           "00",
           IF(MINUTE(テーブル141523[[#This Row],[列4]]-テーブル141523[[#This Row],[列2]])&lt;30,
              "00",
              30)),
        IF(MINUTE(テーブル141523[[#This Row],[列4]]-テーブル141523[[#This Row],[列15]]-テーブル141523[[#This Row],[列2]])&lt;30,
           "00",
           30)))</f>
        <v>00</v>
      </c>
      <c r="J14" s="30" t="s">
        <v>23</v>
      </c>
      <c r="K14" s="31">
        <f>IFERROR((テーブル141523[[#This Row],[列5]]+テーブル141523[[#This Row],[列7]]/60)*$C$5,"")</f>
        <v>0</v>
      </c>
      <c r="L14" s="32" t="s">
        <v>4</v>
      </c>
      <c r="M14" s="149"/>
      <c r="N14" s="33"/>
      <c r="O14" s="50"/>
      <c r="P14" s="25"/>
    </row>
    <row r="15" spans="1:16" ht="22.5" customHeight="1" x14ac:dyDescent="0.15">
      <c r="A15" s="137"/>
      <c r="B15" s="160" t="str">
        <f>IF(テーブル141523[[#This Row],[列1]]="",
    "",
    TEXT(テーブル141523[[#This Row],[列1]],"(aaa)"))</f>
        <v/>
      </c>
      <c r="C15" s="138" t="s">
        <v>20</v>
      </c>
      <c r="D15" s="59" t="s">
        <v>21</v>
      </c>
      <c r="E15" s="143" t="s">
        <v>20</v>
      </c>
      <c r="F15" s="144" t="s">
        <v>32</v>
      </c>
      <c r="G15" s="27">
        <f>IF(OR(テーブル141523[[#This Row],[列2]]="",
          テーブル141523[[#This Row],[列4]]=""),
     0,
     IFERROR(HOUR(テーブル141523[[#This Row],[列4]]-テーブル141523[[#This Row],[列15]]-テーブル141523[[#This Row],[列2]]),
                  IFERROR(HOUR(テーブル141523[[#This Row],[列4]]-テーブル141523[[#This Row],[列2]]),
                               0)))</f>
        <v>0</v>
      </c>
      <c r="H15" s="28" t="s">
        <v>22</v>
      </c>
      <c r="I15" s="34" t="str">
        <f>IF(OR(テーブル141523[[#This Row],[列2]]="",
          テーブル141523[[#This Row],[列4]]=""),
     "00",
     IF(ISERROR(MINUTE(テーブル141523[[#This Row],[列4]]-テーブル141523[[#This Row],[列15]]-テーブル141523[[#This Row],[列2]])),
        IF(ISERROR(MINUTE(テーブル141523[[#This Row],[列4]]-テーブル141523[[#This Row],[列2]])),
           "00",
           IF(MINUTE(テーブル141523[[#This Row],[列4]]-テーブル141523[[#This Row],[列2]])&lt;30,
              "00",
              30)),
        IF(MINUTE(テーブル141523[[#This Row],[列4]]-テーブル141523[[#This Row],[列15]]-テーブル141523[[#This Row],[列2]])&lt;30,
           "00",
           30)))</f>
        <v>00</v>
      </c>
      <c r="J15" s="30" t="s">
        <v>23</v>
      </c>
      <c r="K15" s="31">
        <f>IFERROR((テーブル141523[[#This Row],[列5]]+テーブル141523[[#This Row],[列7]]/60)*$C$5,"")</f>
        <v>0</v>
      </c>
      <c r="L15" s="32" t="s">
        <v>4</v>
      </c>
      <c r="M15" s="149"/>
      <c r="N15" s="33"/>
      <c r="O15" s="50"/>
      <c r="P15" s="25"/>
    </row>
    <row r="16" spans="1:16" ht="22.5" customHeight="1" x14ac:dyDescent="0.15">
      <c r="A16" s="137"/>
      <c r="B16" s="160" t="str">
        <f>IF(テーブル141523[[#This Row],[列1]]="",
    "",
    TEXT(テーブル141523[[#This Row],[列1]],"(aaa)"))</f>
        <v/>
      </c>
      <c r="C16" s="138" t="s">
        <v>20</v>
      </c>
      <c r="D16" s="59" t="s">
        <v>21</v>
      </c>
      <c r="E16" s="143" t="s">
        <v>20</v>
      </c>
      <c r="F16" s="144" t="s">
        <v>32</v>
      </c>
      <c r="G16" s="27">
        <f>IF(OR(テーブル141523[[#This Row],[列2]]="",
          テーブル141523[[#This Row],[列4]]=""),
     0,
     IFERROR(HOUR(テーブル141523[[#This Row],[列4]]-テーブル141523[[#This Row],[列15]]-テーブル141523[[#This Row],[列2]]),
                  IFERROR(HOUR(テーブル141523[[#This Row],[列4]]-テーブル141523[[#This Row],[列2]]),
                               0)))</f>
        <v>0</v>
      </c>
      <c r="H16" s="28" t="s">
        <v>22</v>
      </c>
      <c r="I16" s="34" t="str">
        <f>IF(OR(テーブル141523[[#This Row],[列2]]="",
          テーブル141523[[#This Row],[列4]]=""),
     "00",
     IF(ISERROR(MINUTE(テーブル141523[[#This Row],[列4]]-テーブル141523[[#This Row],[列15]]-テーブル141523[[#This Row],[列2]])),
        IF(ISERROR(MINUTE(テーブル141523[[#This Row],[列4]]-テーブル141523[[#This Row],[列2]])),
           "00",
           IF(MINUTE(テーブル141523[[#This Row],[列4]]-テーブル141523[[#This Row],[列2]])&lt;30,
              "00",
              30)),
        IF(MINUTE(テーブル141523[[#This Row],[列4]]-テーブル141523[[#This Row],[列15]]-テーブル141523[[#This Row],[列2]])&lt;30,
           "00",
           30)))</f>
        <v>00</v>
      </c>
      <c r="J16" s="30" t="s">
        <v>23</v>
      </c>
      <c r="K16" s="31">
        <f>IFERROR((テーブル141523[[#This Row],[列5]]+テーブル141523[[#This Row],[列7]]/60)*$C$5,"")</f>
        <v>0</v>
      </c>
      <c r="L16" s="32" t="s">
        <v>4</v>
      </c>
      <c r="M16" s="149"/>
      <c r="N16" s="33"/>
      <c r="O16" s="50"/>
      <c r="P16" s="25"/>
    </row>
    <row r="17" spans="1:16" ht="22.5" customHeight="1" x14ac:dyDescent="0.15">
      <c r="A17" s="137"/>
      <c r="B17" s="160" t="str">
        <f>IF(テーブル141523[[#This Row],[列1]]="",
    "",
    TEXT(テーブル141523[[#This Row],[列1]],"(aaa)"))</f>
        <v/>
      </c>
      <c r="C17" s="138" t="s">
        <v>20</v>
      </c>
      <c r="D17" s="59" t="s">
        <v>21</v>
      </c>
      <c r="E17" s="143" t="s">
        <v>20</v>
      </c>
      <c r="F17" s="144" t="s">
        <v>32</v>
      </c>
      <c r="G17" s="27">
        <f>IF(OR(テーブル141523[[#This Row],[列2]]="",
          テーブル141523[[#This Row],[列4]]=""),
     0,
     IFERROR(HOUR(テーブル141523[[#This Row],[列4]]-テーブル141523[[#This Row],[列15]]-テーブル141523[[#This Row],[列2]]),
                  IFERROR(HOUR(テーブル141523[[#This Row],[列4]]-テーブル141523[[#This Row],[列2]]),
                               0)))</f>
        <v>0</v>
      </c>
      <c r="H17" s="28" t="s">
        <v>22</v>
      </c>
      <c r="I17" s="34" t="str">
        <f>IF(OR(テーブル141523[[#This Row],[列2]]="",
          テーブル141523[[#This Row],[列4]]=""),
     "00",
     IF(ISERROR(MINUTE(テーブル141523[[#This Row],[列4]]-テーブル141523[[#This Row],[列15]]-テーブル141523[[#This Row],[列2]])),
        IF(ISERROR(MINUTE(テーブル141523[[#This Row],[列4]]-テーブル141523[[#This Row],[列2]])),
           "00",
           IF(MINUTE(テーブル141523[[#This Row],[列4]]-テーブル141523[[#This Row],[列2]])&lt;30,
              "00",
              30)),
        IF(MINUTE(テーブル141523[[#This Row],[列4]]-テーブル141523[[#This Row],[列15]]-テーブル141523[[#This Row],[列2]])&lt;30,
           "00",
           30)))</f>
        <v>00</v>
      </c>
      <c r="J17" s="30" t="s">
        <v>23</v>
      </c>
      <c r="K17" s="31">
        <f>IFERROR((テーブル141523[[#This Row],[列5]]+テーブル141523[[#This Row],[列7]]/60)*$C$5,"")</f>
        <v>0</v>
      </c>
      <c r="L17" s="32" t="s">
        <v>4</v>
      </c>
      <c r="M17" s="149"/>
      <c r="N17" s="33"/>
      <c r="O17" s="50"/>
      <c r="P17" s="25"/>
    </row>
    <row r="18" spans="1:16" ht="22.5" customHeight="1" x14ac:dyDescent="0.15">
      <c r="A18" s="137"/>
      <c r="B18" s="160" t="str">
        <f>IF(テーブル141523[[#This Row],[列1]]="",
    "",
    TEXT(テーブル141523[[#This Row],[列1]],"(aaa)"))</f>
        <v/>
      </c>
      <c r="C18" s="138" t="s">
        <v>20</v>
      </c>
      <c r="D18" s="59" t="s">
        <v>21</v>
      </c>
      <c r="E18" s="143" t="s">
        <v>20</v>
      </c>
      <c r="F18" s="144" t="s">
        <v>32</v>
      </c>
      <c r="G18" s="27">
        <f>IF(OR(テーブル141523[[#This Row],[列2]]="",
          テーブル141523[[#This Row],[列4]]=""),
     0,
     IFERROR(HOUR(テーブル141523[[#This Row],[列4]]-テーブル141523[[#This Row],[列15]]-テーブル141523[[#This Row],[列2]]),
                  IFERROR(HOUR(テーブル141523[[#This Row],[列4]]-テーブル141523[[#This Row],[列2]]),
                               0)))</f>
        <v>0</v>
      </c>
      <c r="H18" s="28" t="s">
        <v>22</v>
      </c>
      <c r="I18" s="34" t="str">
        <f>IF(OR(テーブル141523[[#This Row],[列2]]="",
          テーブル141523[[#This Row],[列4]]=""),
     "00",
     IF(ISERROR(MINUTE(テーブル141523[[#This Row],[列4]]-テーブル141523[[#This Row],[列15]]-テーブル141523[[#This Row],[列2]])),
        IF(ISERROR(MINUTE(テーブル141523[[#This Row],[列4]]-テーブル141523[[#This Row],[列2]])),
           "00",
           IF(MINUTE(テーブル141523[[#This Row],[列4]]-テーブル141523[[#This Row],[列2]])&lt;30,
              "00",
              30)),
        IF(MINUTE(テーブル141523[[#This Row],[列4]]-テーブル141523[[#This Row],[列15]]-テーブル141523[[#This Row],[列2]])&lt;30,
           "00",
           30)))</f>
        <v>00</v>
      </c>
      <c r="J18" s="30" t="s">
        <v>23</v>
      </c>
      <c r="K18" s="31">
        <f>IFERROR((テーブル141523[[#This Row],[列5]]+テーブル141523[[#This Row],[列7]]/60)*$C$5,"")</f>
        <v>0</v>
      </c>
      <c r="L18" s="32" t="s">
        <v>4</v>
      </c>
      <c r="M18" s="149"/>
      <c r="N18" s="33"/>
      <c r="O18" s="50"/>
      <c r="P18" s="25"/>
    </row>
    <row r="19" spans="1:16" ht="22.5" customHeight="1" x14ac:dyDescent="0.15">
      <c r="A19" s="137"/>
      <c r="B19" s="160" t="str">
        <f>IF(テーブル141523[[#This Row],[列1]]="",
    "",
    TEXT(テーブル141523[[#This Row],[列1]],"(aaa)"))</f>
        <v/>
      </c>
      <c r="C19" s="138" t="s">
        <v>20</v>
      </c>
      <c r="D19" s="59" t="s">
        <v>21</v>
      </c>
      <c r="E19" s="143" t="s">
        <v>20</v>
      </c>
      <c r="F19" s="144" t="s">
        <v>32</v>
      </c>
      <c r="G19" s="27">
        <f>IF(OR(テーブル141523[[#This Row],[列2]]="",
          テーブル141523[[#This Row],[列4]]=""),
     0,
     IFERROR(HOUR(テーブル141523[[#This Row],[列4]]-テーブル141523[[#This Row],[列15]]-テーブル141523[[#This Row],[列2]]),
                  IFERROR(HOUR(テーブル141523[[#This Row],[列4]]-テーブル141523[[#This Row],[列2]]),
                               0)))</f>
        <v>0</v>
      </c>
      <c r="H19" s="28" t="s">
        <v>22</v>
      </c>
      <c r="I19" s="34" t="str">
        <f>IF(OR(テーブル141523[[#This Row],[列2]]="",
          テーブル141523[[#This Row],[列4]]=""),
     "00",
     IF(ISERROR(MINUTE(テーブル141523[[#This Row],[列4]]-テーブル141523[[#This Row],[列15]]-テーブル141523[[#This Row],[列2]])),
        IF(ISERROR(MINUTE(テーブル141523[[#This Row],[列4]]-テーブル141523[[#This Row],[列2]])),
           "00",
           IF(MINUTE(テーブル141523[[#This Row],[列4]]-テーブル141523[[#This Row],[列2]])&lt;30,
              "00",
              30)),
        IF(MINUTE(テーブル141523[[#This Row],[列4]]-テーブル141523[[#This Row],[列15]]-テーブル141523[[#This Row],[列2]])&lt;30,
           "00",
           30)))</f>
        <v>00</v>
      </c>
      <c r="J19" s="30" t="s">
        <v>23</v>
      </c>
      <c r="K19" s="31">
        <f>IFERROR((テーブル141523[[#This Row],[列5]]+テーブル141523[[#This Row],[列7]]/60)*$C$5,"")</f>
        <v>0</v>
      </c>
      <c r="L19" s="32" t="s">
        <v>4</v>
      </c>
      <c r="M19" s="149"/>
      <c r="N19" s="33"/>
      <c r="O19" s="50"/>
      <c r="P19" s="25"/>
    </row>
    <row r="20" spans="1:16" ht="22.5" customHeight="1" x14ac:dyDescent="0.15">
      <c r="A20" s="137"/>
      <c r="B20" s="160" t="str">
        <f>IF(テーブル141523[[#This Row],[列1]]="",
    "",
    TEXT(テーブル141523[[#This Row],[列1]],"(aaa)"))</f>
        <v/>
      </c>
      <c r="C20" s="138" t="s">
        <v>20</v>
      </c>
      <c r="D20" s="59" t="s">
        <v>21</v>
      </c>
      <c r="E20" s="143" t="s">
        <v>20</v>
      </c>
      <c r="F20" s="144" t="s">
        <v>32</v>
      </c>
      <c r="G20" s="27">
        <f>IF(OR(テーブル141523[[#This Row],[列2]]="",
          テーブル141523[[#This Row],[列4]]=""),
     0,
     IFERROR(HOUR(テーブル141523[[#This Row],[列4]]-テーブル141523[[#This Row],[列15]]-テーブル141523[[#This Row],[列2]]),
                  IFERROR(HOUR(テーブル141523[[#This Row],[列4]]-テーブル141523[[#This Row],[列2]]),
                               0)))</f>
        <v>0</v>
      </c>
      <c r="H20" s="28" t="s">
        <v>22</v>
      </c>
      <c r="I20" s="34" t="str">
        <f>IF(OR(テーブル141523[[#This Row],[列2]]="",
          テーブル141523[[#This Row],[列4]]=""),
     "00",
     IF(ISERROR(MINUTE(テーブル141523[[#This Row],[列4]]-テーブル141523[[#This Row],[列15]]-テーブル141523[[#This Row],[列2]])),
        IF(ISERROR(MINUTE(テーブル141523[[#This Row],[列4]]-テーブル141523[[#This Row],[列2]])),
           "00",
           IF(MINUTE(テーブル141523[[#This Row],[列4]]-テーブル141523[[#This Row],[列2]])&lt;30,
              "00",
              30)),
        IF(MINUTE(テーブル141523[[#This Row],[列4]]-テーブル141523[[#This Row],[列15]]-テーブル141523[[#This Row],[列2]])&lt;30,
           "00",
           30)))</f>
        <v>00</v>
      </c>
      <c r="J20" s="30" t="s">
        <v>23</v>
      </c>
      <c r="K20" s="31">
        <f>IFERROR((テーブル141523[[#This Row],[列5]]+テーブル141523[[#This Row],[列7]]/60)*$C$5,"")</f>
        <v>0</v>
      </c>
      <c r="L20" s="32" t="s">
        <v>4</v>
      </c>
      <c r="M20" s="149"/>
      <c r="N20" s="33"/>
      <c r="O20" s="50"/>
      <c r="P20" s="25"/>
    </row>
    <row r="21" spans="1:16" ht="22.5" customHeight="1" x14ac:dyDescent="0.15">
      <c r="A21" s="137"/>
      <c r="B21" s="160" t="str">
        <f>IF(テーブル141523[[#This Row],[列1]]="",
    "",
    TEXT(テーブル141523[[#This Row],[列1]],"(aaa)"))</f>
        <v/>
      </c>
      <c r="C21" s="138" t="s">
        <v>20</v>
      </c>
      <c r="D21" s="59" t="s">
        <v>21</v>
      </c>
      <c r="E21" s="143" t="s">
        <v>20</v>
      </c>
      <c r="F21" s="144" t="s">
        <v>32</v>
      </c>
      <c r="G21" s="27">
        <f>IF(OR(テーブル141523[[#This Row],[列2]]="",
          テーブル141523[[#This Row],[列4]]=""),
     0,
     IFERROR(HOUR(テーブル141523[[#This Row],[列4]]-テーブル141523[[#This Row],[列15]]-テーブル141523[[#This Row],[列2]]),
                  IFERROR(HOUR(テーブル141523[[#This Row],[列4]]-テーブル141523[[#This Row],[列2]]),
                               0)))</f>
        <v>0</v>
      </c>
      <c r="H21" s="28" t="s">
        <v>22</v>
      </c>
      <c r="I21" s="34" t="str">
        <f>IF(OR(テーブル141523[[#This Row],[列2]]="",
          テーブル141523[[#This Row],[列4]]=""),
     "00",
     IF(ISERROR(MINUTE(テーブル141523[[#This Row],[列4]]-テーブル141523[[#This Row],[列15]]-テーブル141523[[#This Row],[列2]])),
        IF(ISERROR(MINUTE(テーブル141523[[#This Row],[列4]]-テーブル141523[[#This Row],[列2]])),
           "00",
           IF(MINUTE(テーブル141523[[#This Row],[列4]]-テーブル141523[[#This Row],[列2]])&lt;30,
              "00",
              30)),
        IF(MINUTE(テーブル141523[[#This Row],[列4]]-テーブル141523[[#This Row],[列15]]-テーブル141523[[#This Row],[列2]])&lt;30,
           "00",
           30)))</f>
        <v>00</v>
      </c>
      <c r="J21" s="30" t="s">
        <v>23</v>
      </c>
      <c r="K21" s="31">
        <f>IFERROR((テーブル141523[[#This Row],[列5]]+テーブル141523[[#This Row],[列7]]/60)*$C$5,"")</f>
        <v>0</v>
      </c>
      <c r="L21" s="32" t="s">
        <v>4</v>
      </c>
      <c r="M21" s="149"/>
      <c r="N21" s="33"/>
      <c r="O21" s="50"/>
      <c r="P21" s="25"/>
    </row>
    <row r="22" spans="1:16" ht="22.5" customHeight="1" x14ac:dyDescent="0.15">
      <c r="A22" s="137"/>
      <c r="B22" s="160" t="str">
        <f>IF(テーブル141523[[#This Row],[列1]]="",
    "",
    TEXT(テーブル141523[[#This Row],[列1]],"(aaa)"))</f>
        <v/>
      </c>
      <c r="C22" s="138" t="s">
        <v>20</v>
      </c>
      <c r="D22" s="59" t="s">
        <v>21</v>
      </c>
      <c r="E22" s="143" t="s">
        <v>20</v>
      </c>
      <c r="F22" s="144" t="s">
        <v>32</v>
      </c>
      <c r="G22" s="27">
        <f>IF(OR(テーブル141523[[#This Row],[列2]]="",
          テーブル141523[[#This Row],[列4]]=""),
     0,
     IFERROR(HOUR(テーブル141523[[#This Row],[列4]]-テーブル141523[[#This Row],[列15]]-テーブル141523[[#This Row],[列2]]),
                  IFERROR(HOUR(テーブル141523[[#This Row],[列4]]-テーブル141523[[#This Row],[列2]]),
                               0)))</f>
        <v>0</v>
      </c>
      <c r="H22" s="28" t="s">
        <v>22</v>
      </c>
      <c r="I22" s="34" t="str">
        <f>IF(OR(テーブル141523[[#This Row],[列2]]="",
          テーブル141523[[#This Row],[列4]]=""),
     "00",
     IF(ISERROR(MINUTE(テーブル141523[[#This Row],[列4]]-テーブル141523[[#This Row],[列15]]-テーブル141523[[#This Row],[列2]])),
        IF(ISERROR(MINUTE(テーブル141523[[#This Row],[列4]]-テーブル141523[[#This Row],[列2]])),
           "00",
           IF(MINUTE(テーブル141523[[#This Row],[列4]]-テーブル141523[[#This Row],[列2]])&lt;30,
              "00",
              30)),
        IF(MINUTE(テーブル141523[[#This Row],[列4]]-テーブル141523[[#This Row],[列15]]-テーブル141523[[#This Row],[列2]])&lt;30,
           "00",
           30)))</f>
        <v>00</v>
      </c>
      <c r="J22" s="30" t="s">
        <v>23</v>
      </c>
      <c r="K22" s="31">
        <f>IFERROR((テーブル141523[[#This Row],[列5]]+テーブル141523[[#This Row],[列7]]/60)*$C$5,"")</f>
        <v>0</v>
      </c>
      <c r="L22" s="32" t="s">
        <v>4</v>
      </c>
      <c r="M22" s="149"/>
      <c r="N22" s="33"/>
      <c r="O22" s="50"/>
      <c r="P22" s="25"/>
    </row>
    <row r="23" spans="1:16" ht="22.5" customHeight="1" x14ac:dyDescent="0.15">
      <c r="A23" s="137"/>
      <c r="B23" s="160" t="str">
        <f>IF(テーブル141523[[#This Row],[列1]]="",
    "",
    TEXT(テーブル141523[[#This Row],[列1]],"(aaa)"))</f>
        <v/>
      </c>
      <c r="C23" s="138" t="s">
        <v>20</v>
      </c>
      <c r="D23" s="59" t="s">
        <v>21</v>
      </c>
      <c r="E23" s="143" t="s">
        <v>20</v>
      </c>
      <c r="F23" s="144" t="s">
        <v>32</v>
      </c>
      <c r="G23" s="27">
        <f>IF(OR(テーブル141523[[#This Row],[列2]]="",
          テーブル141523[[#This Row],[列4]]=""),
     0,
     IFERROR(HOUR(テーブル141523[[#This Row],[列4]]-テーブル141523[[#This Row],[列15]]-テーブル141523[[#This Row],[列2]]),
                  IFERROR(HOUR(テーブル141523[[#This Row],[列4]]-テーブル141523[[#This Row],[列2]]),
                               0)))</f>
        <v>0</v>
      </c>
      <c r="H23" s="28" t="s">
        <v>22</v>
      </c>
      <c r="I23" s="34" t="str">
        <f>IF(OR(テーブル141523[[#This Row],[列2]]="",
          テーブル141523[[#This Row],[列4]]=""),
     "00",
     IF(ISERROR(MINUTE(テーブル141523[[#This Row],[列4]]-テーブル141523[[#This Row],[列15]]-テーブル141523[[#This Row],[列2]])),
        IF(ISERROR(MINUTE(テーブル141523[[#This Row],[列4]]-テーブル141523[[#This Row],[列2]])),
           "00",
           IF(MINUTE(テーブル141523[[#This Row],[列4]]-テーブル141523[[#This Row],[列2]])&lt;30,
              "00",
              30)),
        IF(MINUTE(テーブル141523[[#This Row],[列4]]-テーブル141523[[#This Row],[列15]]-テーブル141523[[#This Row],[列2]])&lt;30,
           "00",
           30)))</f>
        <v>00</v>
      </c>
      <c r="J23" s="30" t="s">
        <v>23</v>
      </c>
      <c r="K23" s="31">
        <f>IFERROR((テーブル141523[[#This Row],[列5]]+テーブル141523[[#This Row],[列7]]/60)*$C$5,"")</f>
        <v>0</v>
      </c>
      <c r="L23" s="32" t="s">
        <v>4</v>
      </c>
      <c r="M23" s="149"/>
      <c r="N23" s="33"/>
      <c r="O23" s="50"/>
      <c r="P23" s="25"/>
    </row>
    <row r="24" spans="1:16" ht="22.5" customHeight="1" x14ac:dyDescent="0.15">
      <c r="A24" s="137"/>
      <c r="B24" s="160" t="str">
        <f>IF(テーブル141523[[#This Row],[列1]]="",
    "",
    TEXT(テーブル141523[[#This Row],[列1]],"(aaa)"))</f>
        <v/>
      </c>
      <c r="C24" s="138" t="s">
        <v>20</v>
      </c>
      <c r="D24" s="59" t="s">
        <v>21</v>
      </c>
      <c r="E24" s="143" t="s">
        <v>20</v>
      </c>
      <c r="F24" s="144" t="s">
        <v>32</v>
      </c>
      <c r="G24" s="27">
        <f>IF(OR(テーブル141523[[#This Row],[列2]]="",
          テーブル141523[[#This Row],[列4]]=""),
     0,
     IFERROR(HOUR(テーブル141523[[#This Row],[列4]]-テーブル141523[[#This Row],[列15]]-テーブル141523[[#This Row],[列2]]),
                  IFERROR(HOUR(テーブル141523[[#This Row],[列4]]-テーブル141523[[#This Row],[列2]]),
                               0)))</f>
        <v>0</v>
      </c>
      <c r="H24" s="28" t="s">
        <v>22</v>
      </c>
      <c r="I24" s="34" t="str">
        <f>IF(OR(テーブル141523[[#This Row],[列2]]="",
          テーブル141523[[#This Row],[列4]]=""),
     "00",
     IF(ISERROR(MINUTE(テーブル141523[[#This Row],[列4]]-テーブル141523[[#This Row],[列15]]-テーブル141523[[#This Row],[列2]])),
        IF(ISERROR(MINUTE(テーブル141523[[#This Row],[列4]]-テーブル141523[[#This Row],[列2]])),
           "00",
           IF(MINUTE(テーブル141523[[#This Row],[列4]]-テーブル141523[[#This Row],[列2]])&lt;30,
              "00",
              30)),
        IF(MINUTE(テーブル141523[[#This Row],[列4]]-テーブル141523[[#This Row],[列15]]-テーブル141523[[#This Row],[列2]])&lt;30,
           "00",
           30)))</f>
        <v>00</v>
      </c>
      <c r="J24" s="30" t="s">
        <v>23</v>
      </c>
      <c r="K24" s="31">
        <f>IFERROR((テーブル141523[[#This Row],[列5]]+テーブル141523[[#This Row],[列7]]/60)*$C$5,"")</f>
        <v>0</v>
      </c>
      <c r="L24" s="32" t="s">
        <v>4</v>
      </c>
      <c r="M24" s="148"/>
      <c r="N24" s="33"/>
      <c r="O24" s="50"/>
      <c r="P24" s="25"/>
    </row>
    <row r="25" spans="1:16" ht="22.5" customHeight="1" x14ac:dyDescent="0.15">
      <c r="A25" s="137"/>
      <c r="B25" s="160" t="str">
        <f>IF(テーブル141523[[#This Row],[列1]]="",
    "",
    TEXT(テーブル141523[[#This Row],[列1]],"(aaa)"))</f>
        <v/>
      </c>
      <c r="C25" s="138" t="s">
        <v>20</v>
      </c>
      <c r="D25" s="59" t="s">
        <v>21</v>
      </c>
      <c r="E25" s="143" t="s">
        <v>20</v>
      </c>
      <c r="F25" s="144" t="s">
        <v>32</v>
      </c>
      <c r="G25" s="27">
        <f>IF(OR(テーブル141523[[#This Row],[列2]]="",
          テーブル141523[[#This Row],[列4]]=""),
     0,
     IFERROR(HOUR(テーブル141523[[#This Row],[列4]]-テーブル141523[[#This Row],[列15]]-テーブル141523[[#This Row],[列2]]),
                  IFERROR(HOUR(テーブル141523[[#This Row],[列4]]-テーブル141523[[#This Row],[列2]]),
                               0)))</f>
        <v>0</v>
      </c>
      <c r="H25" s="28" t="s">
        <v>22</v>
      </c>
      <c r="I25" s="34" t="str">
        <f>IF(OR(テーブル141523[[#This Row],[列2]]="",
          テーブル141523[[#This Row],[列4]]=""),
     "00",
     IF(ISERROR(MINUTE(テーブル141523[[#This Row],[列4]]-テーブル141523[[#This Row],[列15]]-テーブル141523[[#This Row],[列2]])),
        IF(ISERROR(MINUTE(テーブル141523[[#This Row],[列4]]-テーブル141523[[#This Row],[列2]])),
           "00",
           IF(MINUTE(テーブル141523[[#This Row],[列4]]-テーブル141523[[#This Row],[列2]])&lt;30,
              "00",
              30)),
        IF(MINUTE(テーブル141523[[#This Row],[列4]]-テーブル141523[[#This Row],[列15]]-テーブル141523[[#This Row],[列2]])&lt;30,
           "00",
           30)))</f>
        <v>00</v>
      </c>
      <c r="J25" s="30" t="s">
        <v>23</v>
      </c>
      <c r="K25" s="31">
        <f>IFERROR((テーブル141523[[#This Row],[列5]]+テーブル141523[[#This Row],[列7]]/60)*$C$5,"")</f>
        <v>0</v>
      </c>
      <c r="L25" s="32" t="s">
        <v>4</v>
      </c>
      <c r="M25" s="149"/>
      <c r="N25" s="33"/>
      <c r="O25" s="50"/>
      <c r="P25" s="25"/>
    </row>
    <row r="26" spans="1:16" ht="22.5" customHeight="1" x14ac:dyDescent="0.15">
      <c r="A26" s="137"/>
      <c r="B26" s="160" t="str">
        <f>IF(テーブル141523[[#This Row],[列1]]="",
    "",
    TEXT(テーブル141523[[#This Row],[列1]],"(aaa)"))</f>
        <v/>
      </c>
      <c r="C26" s="138" t="s">
        <v>20</v>
      </c>
      <c r="D26" s="59" t="s">
        <v>21</v>
      </c>
      <c r="E26" s="143" t="s">
        <v>20</v>
      </c>
      <c r="F26" s="144" t="s">
        <v>32</v>
      </c>
      <c r="G26" s="27">
        <f>IF(OR(テーブル141523[[#This Row],[列2]]="",
          テーブル141523[[#This Row],[列4]]=""),
     0,
     IFERROR(HOUR(テーブル141523[[#This Row],[列4]]-テーブル141523[[#This Row],[列15]]-テーブル141523[[#This Row],[列2]]),
                  IFERROR(HOUR(テーブル141523[[#This Row],[列4]]-テーブル141523[[#This Row],[列2]]),
                               0)))</f>
        <v>0</v>
      </c>
      <c r="H26" s="28" t="s">
        <v>22</v>
      </c>
      <c r="I26" s="34" t="str">
        <f>IF(OR(テーブル141523[[#This Row],[列2]]="",
          テーブル141523[[#This Row],[列4]]=""),
     "00",
     IF(ISERROR(MINUTE(テーブル141523[[#This Row],[列4]]-テーブル141523[[#This Row],[列15]]-テーブル141523[[#This Row],[列2]])),
        IF(ISERROR(MINUTE(テーブル141523[[#This Row],[列4]]-テーブル141523[[#This Row],[列2]])),
           "00",
           IF(MINUTE(テーブル141523[[#This Row],[列4]]-テーブル141523[[#This Row],[列2]])&lt;30,
              "00",
              30)),
        IF(MINUTE(テーブル141523[[#This Row],[列4]]-テーブル141523[[#This Row],[列15]]-テーブル141523[[#This Row],[列2]])&lt;30,
           "00",
           30)))</f>
        <v>00</v>
      </c>
      <c r="J26" s="30" t="s">
        <v>23</v>
      </c>
      <c r="K26" s="31">
        <f>IFERROR((テーブル141523[[#This Row],[列5]]+テーブル141523[[#This Row],[列7]]/60)*$C$5,"")</f>
        <v>0</v>
      </c>
      <c r="L26" s="32" t="s">
        <v>4</v>
      </c>
      <c r="M26" s="149"/>
      <c r="N26" s="33"/>
      <c r="O26" s="50"/>
      <c r="P26" s="25"/>
    </row>
    <row r="27" spans="1:16" ht="22.5" customHeight="1" x14ac:dyDescent="0.15">
      <c r="A27" s="137"/>
      <c r="B27" s="160" t="str">
        <f>IF(テーブル141523[[#This Row],[列1]]="",
    "",
    TEXT(テーブル141523[[#This Row],[列1]],"(aaa)"))</f>
        <v/>
      </c>
      <c r="C27" s="138" t="s">
        <v>20</v>
      </c>
      <c r="D27" s="59" t="s">
        <v>21</v>
      </c>
      <c r="E27" s="143" t="s">
        <v>20</v>
      </c>
      <c r="F27" s="144" t="s">
        <v>32</v>
      </c>
      <c r="G27" s="27">
        <f>IF(OR(テーブル141523[[#This Row],[列2]]="",
          テーブル141523[[#This Row],[列4]]=""),
     0,
     IFERROR(HOUR(テーブル141523[[#This Row],[列4]]-テーブル141523[[#This Row],[列15]]-テーブル141523[[#This Row],[列2]]),
                  IFERROR(HOUR(テーブル141523[[#This Row],[列4]]-テーブル141523[[#This Row],[列2]]),
                               0)))</f>
        <v>0</v>
      </c>
      <c r="H27" s="28" t="s">
        <v>22</v>
      </c>
      <c r="I27" s="34" t="str">
        <f>IF(OR(テーブル141523[[#This Row],[列2]]="",
          テーブル141523[[#This Row],[列4]]=""),
     "00",
     IF(ISERROR(MINUTE(テーブル141523[[#This Row],[列4]]-テーブル141523[[#This Row],[列15]]-テーブル141523[[#This Row],[列2]])),
        IF(ISERROR(MINUTE(テーブル141523[[#This Row],[列4]]-テーブル141523[[#This Row],[列2]])),
           "00",
           IF(MINUTE(テーブル141523[[#This Row],[列4]]-テーブル141523[[#This Row],[列2]])&lt;30,
              "00",
              30)),
        IF(MINUTE(テーブル141523[[#This Row],[列4]]-テーブル141523[[#This Row],[列15]]-テーブル141523[[#This Row],[列2]])&lt;30,
           "00",
           30)))</f>
        <v>00</v>
      </c>
      <c r="J27" s="30" t="s">
        <v>23</v>
      </c>
      <c r="K27" s="31">
        <f>IFERROR((テーブル141523[[#This Row],[列5]]+テーブル141523[[#This Row],[列7]]/60)*$C$5,"")</f>
        <v>0</v>
      </c>
      <c r="L27" s="32" t="s">
        <v>4</v>
      </c>
      <c r="M27" s="149"/>
      <c r="N27" s="33"/>
      <c r="O27" s="50"/>
      <c r="P27" s="25"/>
    </row>
    <row r="28" spans="1:16" ht="22.5" customHeight="1" x14ac:dyDescent="0.15">
      <c r="A28" s="137"/>
      <c r="B28" s="160" t="str">
        <f>IF(テーブル141523[[#This Row],[列1]]="",
    "",
    TEXT(テーブル141523[[#This Row],[列1]],"(aaa)"))</f>
        <v/>
      </c>
      <c r="C28" s="138" t="s">
        <v>20</v>
      </c>
      <c r="D28" s="59" t="s">
        <v>21</v>
      </c>
      <c r="E28" s="143" t="s">
        <v>20</v>
      </c>
      <c r="F28" s="144" t="s">
        <v>32</v>
      </c>
      <c r="G28" s="27">
        <f>IF(OR(テーブル141523[[#This Row],[列2]]="",
          テーブル141523[[#This Row],[列4]]=""),
     0,
     IFERROR(HOUR(テーブル141523[[#This Row],[列4]]-テーブル141523[[#This Row],[列15]]-テーブル141523[[#This Row],[列2]]),
                  IFERROR(HOUR(テーブル141523[[#This Row],[列4]]-テーブル141523[[#This Row],[列2]]),
                               0)))</f>
        <v>0</v>
      </c>
      <c r="H28" s="28" t="s">
        <v>22</v>
      </c>
      <c r="I28" s="34" t="str">
        <f>IF(OR(テーブル141523[[#This Row],[列2]]="",
          テーブル141523[[#This Row],[列4]]=""),
     "00",
     IF(ISERROR(MINUTE(テーブル141523[[#This Row],[列4]]-テーブル141523[[#This Row],[列15]]-テーブル141523[[#This Row],[列2]])),
        IF(ISERROR(MINUTE(テーブル141523[[#This Row],[列4]]-テーブル141523[[#This Row],[列2]])),
           "00",
           IF(MINUTE(テーブル141523[[#This Row],[列4]]-テーブル141523[[#This Row],[列2]])&lt;30,
              "00",
              30)),
        IF(MINUTE(テーブル141523[[#This Row],[列4]]-テーブル141523[[#This Row],[列15]]-テーブル141523[[#This Row],[列2]])&lt;30,
           "00",
           30)))</f>
        <v>00</v>
      </c>
      <c r="J28" s="30" t="s">
        <v>23</v>
      </c>
      <c r="K28" s="31">
        <f>IFERROR((テーブル141523[[#This Row],[列5]]+テーブル141523[[#This Row],[列7]]/60)*$C$5,"")</f>
        <v>0</v>
      </c>
      <c r="L28" s="32" t="s">
        <v>4</v>
      </c>
      <c r="M28" s="149"/>
      <c r="N28" s="33"/>
      <c r="O28" s="50"/>
      <c r="P28" s="25"/>
    </row>
    <row r="29" spans="1:16" ht="22.5" customHeight="1" x14ac:dyDescent="0.15">
      <c r="A29" s="137"/>
      <c r="B29" s="160" t="str">
        <f>IF(テーブル141523[[#This Row],[列1]]="",
    "",
    TEXT(テーブル141523[[#This Row],[列1]],"(aaa)"))</f>
        <v/>
      </c>
      <c r="C29" s="138" t="s">
        <v>20</v>
      </c>
      <c r="D29" s="59" t="s">
        <v>21</v>
      </c>
      <c r="E29" s="143" t="s">
        <v>20</v>
      </c>
      <c r="F29" s="144" t="s">
        <v>32</v>
      </c>
      <c r="G29" s="27">
        <f>IF(OR(テーブル141523[[#This Row],[列2]]="",
          テーブル141523[[#This Row],[列4]]=""),
     0,
     IFERROR(HOUR(テーブル141523[[#This Row],[列4]]-テーブル141523[[#This Row],[列15]]-テーブル141523[[#This Row],[列2]]),
                  IFERROR(HOUR(テーブル141523[[#This Row],[列4]]-テーブル141523[[#This Row],[列2]]),
                               0)))</f>
        <v>0</v>
      </c>
      <c r="H29" s="28" t="s">
        <v>22</v>
      </c>
      <c r="I29" s="34" t="str">
        <f>IF(OR(テーブル141523[[#This Row],[列2]]="",
          テーブル141523[[#This Row],[列4]]=""),
     "00",
     IF(ISERROR(MINUTE(テーブル141523[[#This Row],[列4]]-テーブル141523[[#This Row],[列15]]-テーブル141523[[#This Row],[列2]])),
        IF(ISERROR(MINUTE(テーブル141523[[#This Row],[列4]]-テーブル141523[[#This Row],[列2]])),
           "00",
           IF(MINUTE(テーブル141523[[#This Row],[列4]]-テーブル141523[[#This Row],[列2]])&lt;30,
              "00",
              30)),
        IF(MINUTE(テーブル141523[[#This Row],[列4]]-テーブル141523[[#This Row],[列15]]-テーブル141523[[#This Row],[列2]])&lt;30,
           "00",
           30)))</f>
        <v>00</v>
      </c>
      <c r="J29" s="30" t="s">
        <v>23</v>
      </c>
      <c r="K29" s="31">
        <f>IFERROR((テーブル141523[[#This Row],[列5]]+テーブル141523[[#This Row],[列7]]/60)*$C$5,"")</f>
        <v>0</v>
      </c>
      <c r="L29" s="32" t="s">
        <v>4</v>
      </c>
      <c r="M29" s="149"/>
      <c r="N29" s="33"/>
      <c r="O29" s="50"/>
      <c r="P29" s="25"/>
    </row>
    <row r="30" spans="1:16" ht="22.5" customHeight="1" thickBot="1" x14ac:dyDescent="0.2">
      <c r="A30" s="139"/>
      <c r="B30" s="161" t="str">
        <f>IF(テーブル141523[[#This Row],[列1]]="",
    "",
    TEXT(テーブル141523[[#This Row],[列1]],"(aaa)"))</f>
        <v/>
      </c>
      <c r="C30" s="140" t="s">
        <v>20</v>
      </c>
      <c r="D30" s="35" t="s">
        <v>21</v>
      </c>
      <c r="E30" s="145" t="s">
        <v>20</v>
      </c>
      <c r="F30" s="146" t="s">
        <v>32</v>
      </c>
      <c r="G30" s="36">
        <f>IF(OR(テーブル141523[[#This Row],[列2]]="",
          テーブル141523[[#This Row],[列4]]=""),
     0,
     IFERROR(HOUR(テーブル141523[[#This Row],[列4]]-テーブル141523[[#This Row],[列15]]-テーブル141523[[#This Row],[列2]]),
                  IFERROR(HOUR(テーブル141523[[#This Row],[列4]]-テーブル141523[[#This Row],[列2]]),
                               0)))</f>
        <v>0</v>
      </c>
      <c r="H30" s="37" t="s">
        <v>22</v>
      </c>
      <c r="I30" s="38" t="str">
        <f>IF(OR(テーブル141523[[#This Row],[列2]]="",
          テーブル141523[[#This Row],[列4]]=""),
     "00",
     IF(ISERROR(MINUTE(テーブル141523[[#This Row],[列4]]-テーブル141523[[#This Row],[列15]]-テーブル141523[[#This Row],[列2]])),
        IF(ISERROR(MINUTE(テーブル141523[[#This Row],[列4]]-テーブル141523[[#This Row],[列2]])),
           "00",
           IF(MINUTE(テーブル141523[[#This Row],[列4]]-テーブル141523[[#This Row],[列2]])&lt;30,
              "00",
              30)),
        IF(MINUTE(テーブル141523[[#This Row],[列4]]-テーブル141523[[#This Row],[列15]]-テーブル141523[[#This Row],[列2]])&lt;30,
           "00",
           30)))</f>
        <v>00</v>
      </c>
      <c r="J30" s="39" t="s">
        <v>23</v>
      </c>
      <c r="K30" s="40">
        <f>IFERROR((テーブル141523[[#This Row],[列5]]+テーブル141523[[#This Row],[列7]]/60)*$C$5,"")</f>
        <v>0</v>
      </c>
      <c r="L30" s="41" t="s">
        <v>4</v>
      </c>
      <c r="M30" s="150"/>
      <c r="N30" s="42"/>
      <c r="O30" s="50"/>
      <c r="P30" s="25"/>
    </row>
    <row r="31" spans="1:16" ht="22.5" customHeight="1" thickBot="1" x14ac:dyDescent="0.2">
      <c r="A31" s="189" t="s">
        <v>27</v>
      </c>
      <c r="B31" s="190"/>
      <c r="C31" s="191"/>
      <c r="D31" s="192"/>
      <c r="E31" s="193"/>
      <c r="F31" s="57"/>
      <c r="G31" s="194">
        <f>SUM(テーブル141523[[#All],[列5]])+SUM(テーブル141523[[#All],[列7]])/60</f>
        <v>0</v>
      </c>
      <c r="H31" s="195"/>
      <c r="I31" s="196" t="s">
        <v>24</v>
      </c>
      <c r="J31" s="197"/>
      <c r="K31" s="43">
        <f>SUM(テーブル141523[[#All],[列9]])</f>
        <v>0</v>
      </c>
      <c r="L31" s="44" t="s">
        <v>4</v>
      </c>
      <c r="M31" s="185"/>
      <c r="N31" s="186"/>
    </row>
    <row r="32" spans="1:16" x14ac:dyDescent="0.15">
      <c r="A32" s="45"/>
      <c r="B32" s="45"/>
      <c r="C32" s="46"/>
      <c r="D32" s="46"/>
      <c r="E32" s="46"/>
      <c r="F32" s="46"/>
      <c r="G32" s="47"/>
      <c r="H32" s="47"/>
      <c r="I32" s="46"/>
      <c r="J32" s="46"/>
      <c r="K32" s="48"/>
      <c r="L32" s="10"/>
      <c r="M32" s="49"/>
    </row>
  </sheetData>
  <sheetProtection selectLockedCells="1"/>
  <mergeCells count="17">
    <mergeCell ref="K7:L7"/>
    <mergeCell ref="D1:M1"/>
    <mergeCell ref="A2:M2"/>
    <mergeCell ref="A3:B3"/>
    <mergeCell ref="C3:E3"/>
    <mergeCell ref="A4:B4"/>
    <mergeCell ref="C4:E4"/>
    <mergeCell ref="A5:B5"/>
    <mergeCell ref="C5:E5"/>
    <mergeCell ref="A7:B7"/>
    <mergeCell ref="C7:E7"/>
    <mergeCell ref="G7:J7"/>
    <mergeCell ref="A31:B31"/>
    <mergeCell ref="C31:E31"/>
    <mergeCell ref="G31:H31"/>
    <mergeCell ref="I31:J31"/>
    <mergeCell ref="M31:N31"/>
  </mergeCells>
  <phoneticPr fontId="2"/>
  <printOptions horizontalCentered="1"/>
  <pageMargins left="0.39370078740157483" right="0.39370078740157483" top="0.78740157480314965" bottom="0.78740157480314965" header="0.23622047244094491" footer="0.31496062992125984"/>
  <pageSetup paperSize="9" orientation="portrait" r:id="rId1"/>
  <headerFooter alignWithMargins="0"/>
  <drawing r:id="rId2"/>
  <tableParts count="1">
    <tablePart r:id="rId3"/>
  </tablePart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P32"/>
  <sheetViews>
    <sheetView zoomScale="110" zoomScaleNormal="110" workbookViewId="0">
      <selection activeCell="B8" sqref="B8:B30"/>
    </sheetView>
  </sheetViews>
  <sheetFormatPr defaultColWidth="11.375" defaultRowHeight="10.5" x14ac:dyDescent="0.15"/>
  <cols>
    <col min="1" max="1" width="6.25" style="8" customWidth="1"/>
    <col min="2" max="2" width="3.125" style="8" customWidth="1"/>
    <col min="3" max="3" width="6.25" style="8" customWidth="1"/>
    <col min="4" max="4" width="3.125" style="13" customWidth="1"/>
    <col min="5" max="6" width="6.25" style="8" customWidth="1"/>
    <col min="7" max="10" width="3.125" style="8" customWidth="1"/>
    <col min="11" max="11" width="6.25" style="8" customWidth="1"/>
    <col min="12" max="12" width="3.125" style="8" customWidth="1"/>
    <col min="13" max="13" width="37.5" style="11" customWidth="1"/>
    <col min="14" max="15" width="6.25" style="8" customWidth="1"/>
    <col min="16" max="256" width="11.375" style="8"/>
    <col min="257" max="257" width="16.75" style="8" customWidth="1"/>
    <col min="258" max="258" width="11.125" style="8" customWidth="1"/>
    <col min="259" max="259" width="3.75" style="8" bestFit="1" customWidth="1"/>
    <col min="260" max="260" width="11.125" style="8" customWidth="1"/>
    <col min="261" max="261" width="6" style="8" customWidth="1"/>
    <col min="262" max="262" width="5.125" style="8" customWidth="1"/>
    <col min="263" max="263" width="5.75" style="8" customWidth="1"/>
    <col min="264" max="264" width="3.125" style="8" customWidth="1"/>
    <col min="265" max="265" width="12.875" style="8" customWidth="1"/>
    <col min="266" max="266" width="2.875" style="8" customWidth="1"/>
    <col min="267" max="267" width="83.875" style="8" customWidth="1"/>
    <col min="268" max="512" width="11.375" style="8"/>
    <col min="513" max="513" width="16.75" style="8" customWidth="1"/>
    <col min="514" max="514" width="11.125" style="8" customWidth="1"/>
    <col min="515" max="515" width="3.75" style="8" bestFit="1" customWidth="1"/>
    <col min="516" max="516" width="11.125" style="8" customWidth="1"/>
    <col min="517" max="517" width="6" style="8" customWidth="1"/>
    <col min="518" max="518" width="5.125" style="8" customWidth="1"/>
    <col min="519" max="519" width="5.75" style="8" customWidth="1"/>
    <col min="520" max="520" width="3.125" style="8" customWidth="1"/>
    <col min="521" max="521" width="12.875" style="8" customWidth="1"/>
    <col min="522" max="522" width="2.875" style="8" customWidth="1"/>
    <col min="523" max="523" width="83.875" style="8" customWidth="1"/>
    <col min="524" max="768" width="11.375" style="8"/>
    <col min="769" max="769" width="16.75" style="8" customWidth="1"/>
    <col min="770" max="770" width="11.125" style="8" customWidth="1"/>
    <col min="771" max="771" width="3.75" style="8" bestFit="1" customWidth="1"/>
    <col min="772" max="772" width="11.125" style="8" customWidth="1"/>
    <col min="773" max="773" width="6" style="8" customWidth="1"/>
    <col min="774" max="774" width="5.125" style="8" customWidth="1"/>
    <col min="775" max="775" width="5.75" style="8" customWidth="1"/>
    <col min="776" max="776" width="3.125" style="8" customWidth="1"/>
    <col min="777" max="777" width="12.875" style="8" customWidth="1"/>
    <col min="778" max="778" width="2.875" style="8" customWidth="1"/>
    <col min="779" max="779" width="83.875" style="8" customWidth="1"/>
    <col min="780" max="1024" width="11.375" style="8"/>
    <col min="1025" max="1025" width="16.75" style="8" customWidth="1"/>
    <col min="1026" max="1026" width="11.125" style="8" customWidth="1"/>
    <col min="1027" max="1027" width="3.75" style="8" bestFit="1" customWidth="1"/>
    <col min="1028" max="1028" width="11.125" style="8" customWidth="1"/>
    <col min="1029" max="1029" width="6" style="8" customWidth="1"/>
    <col min="1030" max="1030" width="5.125" style="8" customWidth="1"/>
    <col min="1031" max="1031" width="5.75" style="8" customWidth="1"/>
    <col min="1032" max="1032" width="3.125" style="8" customWidth="1"/>
    <col min="1033" max="1033" width="12.875" style="8" customWidth="1"/>
    <col min="1034" max="1034" width="2.875" style="8" customWidth="1"/>
    <col min="1035" max="1035" width="83.875" style="8" customWidth="1"/>
    <col min="1036" max="1280" width="11.375" style="8"/>
    <col min="1281" max="1281" width="16.75" style="8" customWidth="1"/>
    <col min="1282" max="1282" width="11.125" style="8" customWidth="1"/>
    <col min="1283" max="1283" width="3.75" style="8" bestFit="1" customWidth="1"/>
    <col min="1284" max="1284" width="11.125" style="8" customWidth="1"/>
    <col min="1285" max="1285" width="6" style="8" customWidth="1"/>
    <col min="1286" max="1286" width="5.125" style="8" customWidth="1"/>
    <col min="1287" max="1287" width="5.75" style="8" customWidth="1"/>
    <col min="1288" max="1288" width="3.125" style="8" customWidth="1"/>
    <col min="1289" max="1289" width="12.875" style="8" customWidth="1"/>
    <col min="1290" max="1290" width="2.875" style="8" customWidth="1"/>
    <col min="1291" max="1291" width="83.875" style="8" customWidth="1"/>
    <col min="1292" max="1536" width="11.375" style="8"/>
    <col min="1537" max="1537" width="16.75" style="8" customWidth="1"/>
    <col min="1538" max="1538" width="11.125" style="8" customWidth="1"/>
    <col min="1539" max="1539" width="3.75" style="8" bestFit="1" customWidth="1"/>
    <col min="1540" max="1540" width="11.125" style="8" customWidth="1"/>
    <col min="1541" max="1541" width="6" style="8" customWidth="1"/>
    <col min="1542" max="1542" width="5.125" style="8" customWidth="1"/>
    <col min="1543" max="1543" width="5.75" style="8" customWidth="1"/>
    <col min="1544" max="1544" width="3.125" style="8" customWidth="1"/>
    <col min="1545" max="1545" width="12.875" style="8" customWidth="1"/>
    <col min="1546" max="1546" width="2.875" style="8" customWidth="1"/>
    <col min="1547" max="1547" width="83.875" style="8" customWidth="1"/>
    <col min="1548" max="1792" width="11.375" style="8"/>
    <col min="1793" max="1793" width="16.75" style="8" customWidth="1"/>
    <col min="1794" max="1794" width="11.125" style="8" customWidth="1"/>
    <col min="1795" max="1795" width="3.75" style="8" bestFit="1" customWidth="1"/>
    <col min="1796" max="1796" width="11.125" style="8" customWidth="1"/>
    <col min="1797" max="1797" width="6" style="8" customWidth="1"/>
    <col min="1798" max="1798" width="5.125" style="8" customWidth="1"/>
    <col min="1799" max="1799" width="5.75" style="8" customWidth="1"/>
    <col min="1800" max="1800" width="3.125" style="8" customWidth="1"/>
    <col min="1801" max="1801" width="12.875" style="8" customWidth="1"/>
    <col min="1802" max="1802" width="2.875" style="8" customWidth="1"/>
    <col min="1803" max="1803" width="83.875" style="8" customWidth="1"/>
    <col min="1804" max="2048" width="11.375" style="8"/>
    <col min="2049" max="2049" width="16.75" style="8" customWidth="1"/>
    <col min="2050" max="2050" width="11.125" style="8" customWidth="1"/>
    <col min="2051" max="2051" width="3.75" style="8" bestFit="1" customWidth="1"/>
    <col min="2052" max="2052" width="11.125" style="8" customWidth="1"/>
    <col min="2053" max="2053" width="6" style="8" customWidth="1"/>
    <col min="2054" max="2054" width="5.125" style="8" customWidth="1"/>
    <col min="2055" max="2055" width="5.75" style="8" customWidth="1"/>
    <col min="2056" max="2056" width="3.125" style="8" customWidth="1"/>
    <col min="2057" max="2057" width="12.875" style="8" customWidth="1"/>
    <col min="2058" max="2058" width="2.875" style="8" customWidth="1"/>
    <col min="2059" max="2059" width="83.875" style="8" customWidth="1"/>
    <col min="2060" max="2304" width="11.375" style="8"/>
    <col min="2305" max="2305" width="16.75" style="8" customWidth="1"/>
    <col min="2306" max="2306" width="11.125" style="8" customWidth="1"/>
    <col min="2307" max="2307" width="3.75" style="8" bestFit="1" customWidth="1"/>
    <col min="2308" max="2308" width="11.125" style="8" customWidth="1"/>
    <col min="2309" max="2309" width="6" style="8" customWidth="1"/>
    <col min="2310" max="2310" width="5.125" style="8" customWidth="1"/>
    <col min="2311" max="2311" width="5.75" style="8" customWidth="1"/>
    <col min="2312" max="2312" width="3.125" style="8" customWidth="1"/>
    <col min="2313" max="2313" width="12.875" style="8" customWidth="1"/>
    <col min="2314" max="2314" width="2.875" style="8" customWidth="1"/>
    <col min="2315" max="2315" width="83.875" style="8" customWidth="1"/>
    <col min="2316" max="2560" width="11.375" style="8"/>
    <col min="2561" max="2561" width="16.75" style="8" customWidth="1"/>
    <col min="2562" max="2562" width="11.125" style="8" customWidth="1"/>
    <col min="2563" max="2563" width="3.75" style="8" bestFit="1" customWidth="1"/>
    <col min="2564" max="2564" width="11.125" style="8" customWidth="1"/>
    <col min="2565" max="2565" width="6" style="8" customWidth="1"/>
    <col min="2566" max="2566" width="5.125" style="8" customWidth="1"/>
    <col min="2567" max="2567" width="5.75" style="8" customWidth="1"/>
    <col min="2568" max="2568" width="3.125" style="8" customWidth="1"/>
    <col min="2569" max="2569" width="12.875" style="8" customWidth="1"/>
    <col min="2570" max="2570" width="2.875" style="8" customWidth="1"/>
    <col min="2571" max="2571" width="83.875" style="8" customWidth="1"/>
    <col min="2572" max="2816" width="11.375" style="8"/>
    <col min="2817" max="2817" width="16.75" style="8" customWidth="1"/>
    <col min="2818" max="2818" width="11.125" style="8" customWidth="1"/>
    <col min="2819" max="2819" width="3.75" style="8" bestFit="1" customWidth="1"/>
    <col min="2820" max="2820" width="11.125" style="8" customWidth="1"/>
    <col min="2821" max="2821" width="6" style="8" customWidth="1"/>
    <col min="2822" max="2822" width="5.125" style="8" customWidth="1"/>
    <col min="2823" max="2823" width="5.75" style="8" customWidth="1"/>
    <col min="2824" max="2824" width="3.125" style="8" customWidth="1"/>
    <col min="2825" max="2825" width="12.875" style="8" customWidth="1"/>
    <col min="2826" max="2826" width="2.875" style="8" customWidth="1"/>
    <col min="2827" max="2827" width="83.875" style="8" customWidth="1"/>
    <col min="2828" max="3072" width="11.375" style="8"/>
    <col min="3073" max="3073" width="16.75" style="8" customWidth="1"/>
    <col min="3074" max="3074" width="11.125" style="8" customWidth="1"/>
    <col min="3075" max="3075" width="3.75" style="8" bestFit="1" customWidth="1"/>
    <col min="3076" max="3076" width="11.125" style="8" customWidth="1"/>
    <col min="3077" max="3077" width="6" style="8" customWidth="1"/>
    <col min="3078" max="3078" width="5.125" style="8" customWidth="1"/>
    <col min="3079" max="3079" width="5.75" style="8" customWidth="1"/>
    <col min="3080" max="3080" width="3.125" style="8" customWidth="1"/>
    <col min="3081" max="3081" width="12.875" style="8" customWidth="1"/>
    <col min="3082" max="3082" width="2.875" style="8" customWidth="1"/>
    <col min="3083" max="3083" width="83.875" style="8" customWidth="1"/>
    <col min="3084" max="3328" width="11.375" style="8"/>
    <col min="3329" max="3329" width="16.75" style="8" customWidth="1"/>
    <col min="3330" max="3330" width="11.125" style="8" customWidth="1"/>
    <col min="3331" max="3331" width="3.75" style="8" bestFit="1" customWidth="1"/>
    <col min="3332" max="3332" width="11.125" style="8" customWidth="1"/>
    <col min="3333" max="3333" width="6" style="8" customWidth="1"/>
    <col min="3334" max="3334" width="5.125" style="8" customWidth="1"/>
    <col min="3335" max="3335" width="5.75" style="8" customWidth="1"/>
    <col min="3336" max="3336" width="3.125" style="8" customWidth="1"/>
    <col min="3337" max="3337" width="12.875" style="8" customWidth="1"/>
    <col min="3338" max="3338" width="2.875" style="8" customWidth="1"/>
    <col min="3339" max="3339" width="83.875" style="8" customWidth="1"/>
    <col min="3340" max="3584" width="11.375" style="8"/>
    <col min="3585" max="3585" width="16.75" style="8" customWidth="1"/>
    <col min="3586" max="3586" width="11.125" style="8" customWidth="1"/>
    <col min="3587" max="3587" width="3.75" style="8" bestFit="1" customWidth="1"/>
    <col min="3588" max="3588" width="11.125" style="8" customWidth="1"/>
    <col min="3589" max="3589" width="6" style="8" customWidth="1"/>
    <col min="3590" max="3590" width="5.125" style="8" customWidth="1"/>
    <col min="3591" max="3591" width="5.75" style="8" customWidth="1"/>
    <col min="3592" max="3592" width="3.125" style="8" customWidth="1"/>
    <col min="3593" max="3593" width="12.875" style="8" customWidth="1"/>
    <col min="3594" max="3594" width="2.875" style="8" customWidth="1"/>
    <col min="3595" max="3595" width="83.875" style="8" customWidth="1"/>
    <col min="3596" max="3840" width="11.375" style="8"/>
    <col min="3841" max="3841" width="16.75" style="8" customWidth="1"/>
    <col min="3842" max="3842" width="11.125" style="8" customWidth="1"/>
    <col min="3843" max="3843" width="3.75" style="8" bestFit="1" customWidth="1"/>
    <col min="3844" max="3844" width="11.125" style="8" customWidth="1"/>
    <col min="3845" max="3845" width="6" style="8" customWidth="1"/>
    <col min="3846" max="3846" width="5.125" style="8" customWidth="1"/>
    <col min="3847" max="3847" width="5.75" style="8" customWidth="1"/>
    <col min="3848" max="3848" width="3.125" style="8" customWidth="1"/>
    <col min="3849" max="3849" width="12.875" style="8" customWidth="1"/>
    <col min="3850" max="3850" width="2.875" style="8" customWidth="1"/>
    <col min="3851" max="3851" width="83.875" style="8" customWidth="1"/>
    <col min="3852" max="4096" width="11.375" style="8"/>
    <col min="4097" max="4097" width="16.75" style="8" customWidth="1"/>
    <col min="4098" max="4098" width="11.125" style="8" customWidth="1"/>
    <col min="4099" max="4099" width="3.75" style="8" bestFit="1" customWidth="1"/>
    <col min="4100" max="4100" width="11.125" style="8" customWidth="1"/>
    <col min="4101" max="4101" width="6" style="8" customWidth="1"/>
    <col min="4102" max="4102" width="5.125" style="8" customWidth="1"/>
    <col min="4103" max="4103" width="5.75" style="8" customWidth="1"/>
    <col min="4104" max="4104" width="3.125" style="8" customWidth="1"/>
    <col min="4105" max="4105" width="12.875" style="8" customWidth="1"/>
    <col min="4106" max="4106" width="2.875" style="8" customWidth="1"/>
    <col min="4107" max="4107" width="83.875" style="8" customWidth="1"/>
    <col min="4108" max="4352" width="11.375" style="8"/>
    <col min="4353" max="4353" width="16.75" style="8" customWidth="1"/>
    <col min="4354" max="4354" width="11.125" style="8" customWidth="1"/>
    <col min="4355" max="4355" width="3.75" style="8" bestFit="1" customWidth="1"/>
    <col min="4356" max="4356" width="11.125" style="8" customWidth="1"/>
    <col min="4357" max="4357" width="6" style="8" customWidth="1"/>
    <col min="4358" max="4358" width="5.125" style="8" customWidth="1"/>
    <col min="4359" max="4359" width="5.75" style="8" customWidth="1"/>
    <col min="4360" max="4360" width="3.125" style="8" customWidth="1"/>
    <col min="4361" max="4361" width="12.875" style="8" customWidth="1"/>
    <col min="4362" max="4362" width="2.875" style="8" customWidth="1"/>
    <col min="4363" max="4363" width="83.875" style="8" customWidth="1"/>
    <col min="4364" max="4608" width="11.375" style="8"/>
    <col min="4609" max="4609" width="16.75" style="8" customWidth="1"/>
    <col min="4610" max="4610" width="11.125" style="8" customWidth="1"/>
    <col min="4611" max="4611" width="3.75" style="8" bestFit="1" customWidth="1"/>
    <col min="4612" max="4612" width="11.125" style="8" customWidth="1"/>
    <col min="4613" max="4613" width="6" style="8" customWidth="1"/>
    <col min="4614" max="4614" width="5.125" style="8" customWidth="1"/>
    <col min="4615" max="4615" width="5.75" style="8" customWidth="1"/>
    <col min="4616" max="4616" width="3.125" style="8" customWidth="1"/>
    <col min="4617" max="4617" width="12.875" style="8" customWidth="1"/>
    <col min="4618" max="4618" width="2.875" style="8" customWidth="1"/>
    <col min="4619" max="4619" width="83.875" style="8" customWidth="1"/>
    <col min="4620" max="4864" width="11.375" style="8"/>
    <col min="4865" max="4865" width="16.75" style="8" customWidth="1"/>
    <col min="4866" max="4866" width="11.125" style="8" customWidth="1"/>
    <col min="4867" max="4867" width="3.75" style="8" bestFit="1" customWidth="1"/>
    <col min="4868" max="4868" width="11.125" style="8" customWidth="1"/>
    <col min="4869" max="4869" width="6" style="8" customWidth="1"/>
    <col min="4870" max="4870" width="5.125" style="8" customWidth="1"/>
    <col min="4871" max="4871" width="5.75" style="8" customWidth="1"/>
    <col min="4872" max="4872" width="3.125" style="8" customWidth="1"/>
    <col min="4873" max="4873" width="12.875" style="8" customWidth="1"/>
    <col min="4874" max="4874" width="2.875" style="8" customWidth="1"/>
    <col min="4875" max="4875" width="83.875" style="8" customWidth="1"/>
    <col min="4876" max="5120" width="11.375" style="8"/>
    <col min="5121" max="5121" width="16.75" style="8" customWidth="1"/>
    <col min="5122" max="5122" width="11.125" style="8" customWidth="1"/>
    <col min="5123" max="5123" width="3.75" style="8" bestFit="1" customWidth="1"/>
    <col min="5124" max="5124" width="11.125" style="8" customWidth="1"/>
    <col min="5125" max="5125" width="6" style="8" customWidth="1"/>
    <col min="5126" max="5126" width="5.125" style="8" customWidth="1"/>
    <col min="5127" max="5127" width="5.75" style="8" customWidth="1"/>
    <col min="5128" max="5128" width="3.125" style="8" customWidth="1"/>
    <col min="5129" max="5129" width="12.875" style="8" customWidth="1"/>
    <col min="5130" max="5130" width="2.875" style="8" customWidth="1"/>
    <col min="5131" max="5131" width="83.875" style="8" customWidth="1"/>
    <col min="5132" max="5376" width="11.375" style="8"/>
    <col min="5377" max="5377" width="16.75" style="8" customWidth="1"/>
    <col min="5378" max="5378" width="11.125" style="8" customWidth="1"/>
    <col min="5379" max="5379" width="3.75" style="8" bestFit="1" customWidth="1"/>
    <col min="5380" max="5380" width="11.125" style="8" customWidth="1"/>
    <col min="5381" max="5381" width="6" style="8" customWidth="1"/>
    <col min="5382" max="5382" width="5.125" style="8" customWidth="1"/>
    <col min="5383" max="5383" width="5.75" style="8" customWidth="1"/>
    <col min="5384" max="5384" width="3.125" style="8" customWidth="1"/>
    <col min="5385" max="5385" width="12.875" style="8" customWidth="1"/>
    <col min="5386" max="5386" width="2.875" style="8" customWidth="1"/>
    <col min="5387" max="5387" width="83.875" style="8" customWidth="1"/>
    <col min="5388" max="5632" width="11.375" style="8"/>
    <col min="5633" max="5633" width="16.75" style="8" customWidth="1"/>
    <col min="5634" max="5634" width="11.125" style="8" customWidth="1"/>
    <col min="5635" max="5635" width="3.75" style="8" bestFit="1" customWidth="1"/>
    <col min="5636" max="5636" width="11.125" style="8" customWidth="1"/>
    <col min="5637" max="5637" width="6" style="8" customWidth="1"/>
    <col min="5638" max="5638" width="5.125" style="8" customWidth="1"/>
    <col min="5639" max="5639" width="5.75" style="8" customWidth="1"/>
    <col min="5640" max="5640" width="3.125" style="8" customWidth="1"/>
    <col min="5641" max="5641" width="12.875" style="8" customWidth="1"/>
    <col min="5642" max="5642" width="2.875" style="8" customWidth="1"/>
    <col min="5643" max="5643" width="83.875" style="8" customWidth="1"/>
    <col min="5644" max="5888" width="11.375" style="8"/>
    <col min="5889" max="5889" width="16.75" style="8" customWidth="1"/>
    <col min="5890" max="5890" width="11.125" style="8" customWidth="1"/>
    <col min="5891" max="5891" width="3.75" style="8" bestFit="1" customWidth="1"/>
    <col min="5892" max="5892" width="11.125" style="8" customWidth="1"/>
    <col min="5893" max="5893" width="6" style="8" customWidth="1"/>
    <col min="5894" max="5894" width="5.125" style="8" customWidth="1"/>
    <col min="5895" max="5895" width="5.75" style="8" customWidth="1"/>
    <col min="5896" max="5896" width="3.125" style="8" customWidth="1"/>
    <col min="5897" max="5897" width="12.875" style="8" customWidth="1"/>
    <col min="5898" max="5898" width="2.875" style="8" customWidth="1"/>
    <col min="5899" max="5899" width="83.875" style="8" customWidth="1"/>
    <col min="5900" max="6144" width="11.375" style="8"/>
    <col min="6145" max="6145" width="16.75" style="8" customWidth="1"/>
    <col min="6146" max="6146" width="11.125" style="8" customWidth="1"/>
    <col min="6147" max="6147" width="3.75" style="8" bestFit="1" customWidth="1"/>
    <col min="6148" max="6148" width="11.125" style="8" customWidth="1"/>
    <col min="6149" max="6149" width="6" style="8" customWidth="1"/>
    <col min="6150" max="6150" width="5.125" style="8" customWidth="1"/>
    <col min="6151" max="6151" width="5.75" style="8" customWidth="1"/>
    <col min="6152" max="6152" width="3.125" style="8" customWidth="1"/>
    <col min="6153" max="6153" width="12.875" style="8" customWidth="1"/>
    <col min="6154" max="6154" width="2.875" style="8" customWidth="1"/>
    <col min="6155" max="6155" width="83.875" style="8" customWidth="1"/>
    <col min="6156" max="6400" width="11.375" style="8"/>
    <col min="6401" max="6401" width="16.75" style="8" customWidth="1"/>
    <col min="6402" max="6402" width="11.125" style="8" customWidth="1"/>
    <col min="6403" max="6403" width="3.75" style="8" bestFit="1" customWidth="1"/>
    <col min="6404" max="6404" width="11.125" style="8" customWidth="1"/>
    <col min="6405" max="6405" width="6" style="8" customWidth="1"/>
    <col min="6406" max="6406" width="5.125" style="8" customWidth="1"/>
    <col min="6407" max="6407" width="5.75" style="8" customWidth="1"/>
    <col min="6408" max="6408" width="3.125" style="8" customWidth="1"/>
    <col min="6409" max="6409" width="12.875" style="8" customWidth="1"/>
    <col min="6410" max="6410" width="2.875" style="8" customWidth="1"/>
    <col min="6411" max="6411" width="83.875" style="8" customWidth="1"/>
    <col min="6412" max="6656" width="11.375" style="8"/>
    <col min="6657" max="6657" width="16.75" style="8" customWidth="1"/>
    <col min="6658" max="6658" width="11.125" style="8" customWidth="1"/>
    <col min="6659" max="6659" width="3.75" style="8" bestFit="1" customWidth="1"/>
    <col min="6660" max="6660" width="11.125" style="8" customWidth="1"/>
    <col min="6661" max="6661" width="6" style="8" customWidth="1"/>
    <col min="6662" max="6662" width="5.125" style="8" customWidth="1"/>
    <col min="6663" max="6663" width="5.75" style="8" customWidth="1"/>
    <col min="6664" max="6664" width="3.125" style="8" customWidth="1"/>
    <col min="6665" max="6665" width="12.875" style="8" customWidth="1"/>
    <col min="6666" max="6666" width="2.875" style="8" customWidth="1"/>
    <col min="6667" max="6667" width="83.875" style="8" customWidth="1"/>
    <col min="6668" max="6912" width="11.375" style="8"/>
    <col min="6913" max="6913" width="16.75" style="8" customWidth="1"/>
    <col min="6914" max="6914" width="11.125" style="8" customWidth="1"/>
    <col min="6915" max="6915" width="3.75" style="8" bestFit="1" customWidth="1"/>
    <col min="6916" max="6916" width="11.125" style="8" customWidth="1"/>
    <col min="6917" max="6917" width="6" style="8" customWidth="1"/>
    <col min="6918" max="6918" width="5.125" style="8" customWidth="1"/>
    <col min="6919" max="6919" width="5.75" style="8" customWidth="1"/>
    <col min="6920" max="6920" width="3.125" style="8" customWidth="1"/>
    <col min="6921" max="6921" width="12.875" style="8" customWidth="1"/>
    <col min="6922" max="6922" width="2.875" style="8" customWidth="1"/>
    <col min="6923" max="6923" width="83.875" style="8" customWidth="1"/>
    <col min="6924" max="7168" width="11.375" style="8"/>
    <col min="7169" max="7169" width="16.75" style="8" customWidth="1"/>
    <col min="7170" max="7170" width="11.125" style="8" customWidth="1"/>
    <col min="7171" max="7171" width="3.75" style="8" bestFit="1" customWidth="1"/>
    <col min="7172" max="7172" width="11.125" style="8" customWidth="1"/>
    <col min="7173" max="7173" width="6" style="8" customWidth="1"/>
    <col min="7174" max="7174" width="5.125" style="8" customWidth="1"/>
    <col min="7175" max="7175" width="5.75" style="8" customWidth="1"/>
    <col min="7176" max="7176" width="3.125" style="8" customWidth="1"/>
    <col min="7177" max="7177" width="12.875" style="8" customWidth="1"/>
    <col min="7178" max="7178" width="2.875" style="8" customWidth="1"/>
    <col min="7179" max="7179" width="83.875" style="8" customWidth="1"/>
    <col min="7180" max="7424" width="11.375" style="8"/>
    <col min="7425" max="7425" width="16.75" style="8" customWidth="1"/>
    <col min="7426" max="7426" width="11.125" style="8" customWidth="1"/>
    <col min="7427" max="7427" width="3.75" style="8" bestFit="1" customWidth="1"/>
    <col min="7428" max="7428" width="11.125" style="8" customWidth="1"/>
    <col min="7429" max="7429" width="6" style="8" customWidth="1"/>
    <col min="7430" max="7430" width="5.125" style="8" customWidth="1"/>
    <col min="7431" max="7431" width="5.75" style="8" customWidth="1"/>
    <col min="7432" max="7432" width="3.125" style="8" customWidth="1"/>
    <col min="7433" max="7433" width="12.875" style="8" customWidth="1"/>
    <col min="7434" max="7434" width="2.875" style="8" customWidth="1"/>
    <col min="7435" max="7435" width="83.875" style="8" customWidth="1"/>
    <col min="7436" max="7680" width="11.375" style="8"/>
    <col min="7681" max="7681" width="16.75" style="8" customWidth="1"/>
    <col min="7682" max="7682" width="11.125" style="8" customWidth="1"/>
    <col min="7683" max="7683" width="3.75" style="8" bestFit="1" customWidth="1"/>
    <col min="7684" max="7684" width="11.125" style="8" customWidth="1"/>
    <col min="7685" max="7685" width="6" style="8" customWidth="1"/>
    <col min="7686" max="7686" width="5.125" style="8" customWidth="1"/>
    <col min="7687" max="7687" width="5.75" style="8" customWidth="1"/>
    <col min="7688" max="7688" width="3.125" style="8" customWidth="1"/>
    <col min="7689" max="7689" width="12.875" style="8" customWidth="1"/>
    <col min="7690" max="7690" width="2.875" style="8" customWidth="1"/>
    <col min="7691" max="7691" width="83.875" style="8" customWidth="1"/>
    <col min="7692" max="7936" width="11.375" style="8"/>
    <col min="7937" max="7937" width="16.75" style="8" customWidth="1"/>
    <col min="7938" max="7938" width="11.125" style="8" customWidth="1"/>
    <col min="7939" max="7939" width="3.75" style="8" bestFit="1" customWidth="1"/>
    <col min="7940" max="7940" width="11.125" style="8" customWidth="1"/>
    <col min="7941" max="7941" width="6" style="8" customWidth="1"/>
    <col min="7942" max="7942" width="5.125" style="8" customWidth="1"/>
    <col min="7943" max="7943" width="5.75" style="8" customWidth="1"/>
    <col min="7944" max="7944" width="3.125" style="8" customWidth="1"/>
    <col min="7945" max="7945" width="12.875" style="8" customWidth="1"/>
    <col min="7946" max="7946" width="2.875" style="8" customWidth="1"/>
    <col min="7947" max="7947" width="83.875" style="8" customWidth="1"/>
    <col min="7948" max="8192" width="11.375" style="8"/>
    <col min="8193" max="8193" width="16.75" style="8" customWidth="1"/>
    <col min="8194" max="8194" width="11.125" style="8" customWidth="1"/>
    <col min="8195" max="8195" width="3.75" style="8" bestFit="1" customWidth="1"/>
    <col min="8196" max="8196" width="11.125" style="8" customWidth="1"/>
    <col min="8197" max="8197" width="6" style="8" customWidth="1"/>
    <col min="8198" max="8198" width="5.125" style="8" customWidth="1"/>
    <col min="8199" max="8199" width="5.75" style="8" customWidth="1"/>
    <col min="8200" max="8200" width="3.125" style="8" customWidth="1"/>
    <col min="8201" max="8201" width="12.875" style="8" customWidth="1"/>
    <col min="8202" max="8202" width="2.875" style="8" customWidth="1"/>
    <col min="8203" max="8203" width="83.875" style="8" customWidth="1"/>
    <col min="8204" max="8448" width="11.375" style="8"/>
    <col min="8449" max="8449" width="16.75" style="8" customWidth="1"/>
    <col min="8450" max="8450" width="11.125" style="8" customWidth="1"/>
    <col min="8451" max="8451" width="3.75" style="8" bestFit="1" customWidth="1"/>
    <col min="8452" max="8452" width="11.125" style="8" customWidth="1"/>
    <col min="8453" max="8453" width="6" style="8" customWidth="1"/>
    <col min="8454" max="8454" width="5.125" style="8" customWidth="1"/>
    <col min="8455" max="8455" width="5.75" style="8" customWidth="1"/>
    <col min="8456" max="8456" width="3.125" style="8" customWidth="1"/>
    <col min="8457" max="8457" width="12.875" style="8" customWidth="1"/>
    <col min="8458" max="8458" width="2.875" style="8" customWidth="1"/>
    <col min="8459" max="8459" width="83.875" style="8" customWidth="1"/>
    <col min="8460" max="8704" width="11.375" style="8"/>
    <col min="8705" max="8705" width="16.75" style="8" customWidth="1"/>
    <col min="8706" max="8706" width="11.125" style="8" customWidth="1"/>
    <col min="8707" max="8707" width="3.75" style="8" bestFit="1" customWidth="1"/>
    <col min="8708" max="8708" width="11.125" style="8" customWidth="1"/>
    <col min="8709" max="8709" width="6" style="8" customWidth="1"/>
    <col min="8710" max="8710" width="5.125" style="8" customWidth="1"/>
    <col min="8711" max="8711" width="5.75" style="8" customWidth="1"/>
    <col min="8712" max="8712" width="3.125" style="8" customWidth="1"/>
    <col min="8713" max="8713" width="12.875" style="8" customWidth="1"/>
    <col min="8714" max="8714" width="2.875" style="8" customWidth="1"/>
    <col min="8715" max="8715" width="83.875" style="8" customWidth="1"/>
    <col min="8716" max="8960" width="11.375" style="8"/>
    <col min="8961" max="8961" width="16.75" style="8" customWidth="1"/>
    <col min="8962" max="8962" width="11.125" style="8" customWidth="1"/>
    <col min="8963" max="8963" width="3.75" style="8" bestFit="1" customWidth="1"/>
    <col min="8964" max="8964" width="11.125" style="8" customWidth="1"/>
    <col min="8965" max="8965" width="6" style="8" customWidth="1"/>
    <col min="8966" max="8966" width="5.125" style="8" customWidth="1"/>
    <col min="8967" max="8967" width="5.75" style="8" customWidth="1"/>
    <col min="8968" max="8968" width="3.125" style="8" customWidth="1"/>
    <col min="8969" max="8969" width="12.875" style="8" customWidth="1"/>
    <col min="8970" max="8970" width="2.875" style="8" customWidth="1"/>
    <col min="8971" max="8971" width="83.875" style="8" customWidth="1"/>
    <col min="8972" max="9216" width="11.375" style="8"/>
    <col min="9217" max="9217" width="16.75" style="8" customWidth="1"/>
    <col min="9218" max="9218" width="11.125" style="8" customWidth="1"/>
    <col min="9219" max="9219" width="3.75" style="8" bestFit="1" customWidth="1"/>
    <col min="9220" max="9220" width="11.125" style="8" customWidth="1"/>
    <col min="9221" max="9221" width="6" style="8" customWidth="1"/>
    <col min="9222" max="9222" width="5.125" style="8" customWidth="1"/>
    <col min="9223" max="9223" width="5.75" style="8" customWidth="1"/>
    <col min="9224" max="9224" width="3.125" style="8" customWidth="1"/>
    <col min="9225" max="9225" width="12.875" style="8" customWidth="1"/>
    <col min="9226" max="9226" width="2.875" style="8" customWidth="1"/>
    <col min="9227" max="9227" width="83.875" style="8" customWidth="1"/>
    <col min="9228" max="9472" width="11.375" style="8"/>
    <col min="9473" max="9473" width="16.75" style="8" customWidth="1"/>
    <col min="9474" max="9474" width="11.125" style="8" customWidth="1"/>
    <col min="9475" max="9475" width="3.75" style="8" bestFit="1" customWidth="1"/>
    <col min="9476" max="9476" width="11.125" style="8" customWidth="1"/>
    <col min="9477" max="9477" width="6" style="8" customWidth="1"/>
    <col min="9478" max="9478" width="5.125" style="8" customWidth="1"/>
    <col min="9479" max="9479" width="5.75" style="8" customWidth="1"/>
    <col min="9480" max="9480" width="3.125" style="8" customWidth="1"/>
    <col min="9481" max="9481" width="12.875" style="8" customWidth="1"/>
    <col min="9482" max="9482" width="2.875" style="8" customWidth="1"/>
    <col min="9483" max="9483" width="83.875" style="8" customWidth="1"/>
    <col min="9484" max="9728" width="11.375" style="8"/>
    <col min="9729" max="9729" width="16.75" style="8" customWidth="1"/>
    <col min="9730" max="9730" width="11.125" style="8" customWidth="1"/>
    <col min="9731" max="9731" width="3.75" style="8" bestFit="1" customWidth="1"/>
    <col min="9732" max="9732" width="11.125" style="8" customWidth="1"/>
    <col min="9733" max="9733" width="6" style="8" customWidth="1"/>
    <col min="9734" max="9734" width="5.125" style="8" customWidth="1"/>
    <col min="9735" max="9735" width="5.75" style="8" customWidth="1"/>
    <col min="9736" max="9736" width="3.125" style="8" customWidth="1"/>
    <col min="9737" max="9737" width="12.875" style="8" customWidth="1"/>
    <col min="9738" max="9738" width="2.875" style="8" customWidth="1"/>
    <col min="9739" max="9739" width="83.875" style="8" customWidth="1"/>
    <col min="9740" max="9984" width="11.375" style="8"/>
    <col min="9985" max="9985" width="16.75" style="8" customWidth="1"/>
    <col min="9986" max="9986" width="11.125" style="8" customWidth="1"/>
    <col min="9987" max="9987" width="3.75" style="8" bestFit="1" customWidth="1"/>
    <col min="9988" max="9988" width="11.125" style="8" customWidth="1"/>
    <col min="9989" max="9989" width="6" style="8" customWidth="1"/>
    <col min="9990" max="9990" width="5.125" style="8" customWidth="1"/>
    <col min="9991" max="9991" width="5.75" style="8" customWidth="1"/>
    <col min="9992" max="9992" width="3.125" style="8" customWidth="1"/>
    <col min="9993" max="9993" width="12.875" style="8" customWidth="1"/>
    <col min="9994" max="9994" width="2.875" style="8" customWidth="1"/>
    <col min="9995" max="9995" width="83.875" style="8" customWidth="1"/>
    <col min="9996" max="10240" width="11.375" style="8"/>
    <col min="10241" max="10241" width="16.75" style="8" customWidth="1"/>
    <col min="10242" max="10242" width="11.125" style="8" customWidth="1"/>
    <col min="10243" max="10243" width="3.75" style="8" bestFit="1" customWidth="1"/>
    <col min="10244" max="10244" width="11.125" style="8" customWidth="1"/>
    <col min="10245" max="10245" width="6" style="8" customWidth="1"/>
    <col min="10246" max="10246" width="5.125" style="8" customWidth="1"/>
    <col min="10247" max="10247" width="5.75" style="8" customWidth="1"/>
    <col min="10248" max="10248" width="3.125" style="8" customWidth="1"/>
    <col min="10249" max="10249" width="12.875" style="8" customWidth="1"/>
    <col min="10250" max="10250" width="2.875" style="8" customWidth="1"/>
    <col min="10251" max="10251" width="83.875" style="8" customWidth="1"/>
    <col min="10252" max="10496" width="11.375" style="8"/>
    <col min="10497" max="10497" width="16.75" style="8" customWidth="1"/>
    <col min="10498" max="10498" width="11.125" style="8" customWidth="1"/>
    <col min="10499" max="10499" width="3.75" style="8" bestFit="1" customWidth="1"/>
    <col min="10500" max="10500" width="11.125" style="8" customWidth="1"/>
    <col min="10501" max="10501" width="6" style="8" customWidth="1"/>
    <col min="10502" max="10502" width="5.125" style="8" customWidth="1"/>
    <col min="10503" max="10503" width="5.75" style="8" customWidth="1"/>
    <col min="10504" max="10504" width="3.125" style="8" customWidth="1"/>
    <col min="10505" max="10505" width="12.875" style="8" customWidth="1"/>
    <col min="10506" max="10506" width="2.875" style="8" customWidth="1"/>
    <col min="10507" max="10507" width="83.875" style="8" customWidth="1"/>
    <col min="10508" max="10752" width="11.375" style="8"/>
    <col min="10753" max="10753" width="16.75" style="8" customWidth="1"/>
    <col min="10754" max="10754" width="11.125" style="8" customWidth="1"/>
    <col min="10755" max="10755" width="3.75" style="8" bestFit="1" customWidth="1"/>
    <col min="10756" max="10756" width="11.125" style="8" customWidth="1"/>
    <col min="10757" max="10757" width="6" style="8" customWidth="1"/>
    <col min="10758" max="10758" width="5.125" style="8" customWidth="1"/>
    <col min="10759" max="10759" width="5.75" style="8" customWidth="1"/>
    <col min="10760" max="10760" width="3.125" style="8" customWidth="1"/>
    <col min="10761" max="10761" width="12.875" style="8" customWidth="1"/>
    <col min="10762" max="10762" width="2.875" style="8" customWidth="1"/>
    <col min="10763" max="10763" width="83.875" style="8" customWidth="1"/>
    <col min="10764" max="11008" width="11.375" style="8"/>
    <col min="11009" max="11009" width="16.75" style="8" customWidth="1"/>
    <col min="11010" max="11010" width="11.125" style="8" customWidth="1"/>
    <col min="11011" max="11011" width="3.75" style="8" bestFit="1" customWidth="1"/>
    <col min="11012" max="11012" width="11.125" style="8" customWidth="1"/>
    <col min="11013" max="11013" width="6" style="8" customWidth="1"/>
    <col min="11014" max="11014" width="5.125" style="8" customWidth="1"/>
    <col min="11015" max="11015" width="5.75" style="8" customWidth="1"/>
    <col min="11016" max="11016" width="3.125" style="8" customWidth="1"/>
    <col min="11017" max="11017" width="12.875" style="8" customWidth="1"/>
    <col min="11018" max="11018" width="2.875" style="8" customWidth="1"/>
    <col min="11019" max="11019" width="83.875" style="8" customWidth="1"/>
    <col min="11020" max="11264" width="11.375" style="8"/>
    <col min="11265" max="11265" width="16.75" style="8" customWidth="1"/>
    <col min="11266" max="11266" width="11.125" style="8" customWidth="1"/>
    <col min="11267" max="11267" width="3.75" style="8" bestFit="1" customWidth="1"/>
    <col min="11268" max="11268" width="11.125" style="8" customWidth="1"/>
    <col min="11269" max="11269" width="6" style="8" customWidth="1"/>
    <col min="11270" max="11270" width="5.125" style="8" customWidth="1"/>
    <col min="11271" max="11271" width="5.75" style="8" customWidth="1"/>
    <col min="11272" max="11272" width="3.125" style="8" customWidth="1"/>
    <col min="11273" max="11273" width="12.875" style="8" customWidth="1"/>
    <col min="11274" max="11274" width="2.875" style="8" customWidth="1"/>
    <col min="11275" max="11275" width="83.875" style="8" customWidth="1"/>
    <col min="11276" max="11520" width="11.375" style="8"/>
    <col min="11521" max="11521" width="16.75" style="8" customWidth="1"/>
    <col min="11522" max="11522" width="11.125" style="8" customWidth="1"/>
    <col min="11523" max="11523" width="3.75" style="8" bestFit="1" customWidth="1"/>
    <col min="11524" max="11524" width="11.125" style="8" customWidth="1"/>
    <col min="11525" max="11525" width="6" style="8" customWidth="1"/>
    <col min="11526" max="11526" width="5.125" style="8" customWidth="1"/>
    <col min="11527" max="11527" width="5.75" style="8" customWidth="1"/>
    <col min="11528" max="11528" width="3.125" style="8" customWidth="1"/>
    <col min="11529" max="11529" width="12.875" style="8" customWidth="1"/>
    <col min="11530" max="11530" width="2.875" style="8" customWidth="1"/>
    <col min="11531" max="11531" width="83.875" style="8" customWidth="1"/>
    <col min="11532" max="11776" width="11.375" style="8"/>
    <col min="11777" max="11777" width="16.75" style="8" customWidth="1"/>
    <col min="11778" max="11778" width="11.125" style="8" customWidth="1"/>
    <col min="11779" max="11779" width="3.75" style="8" bestFit="1" customWidth="1"/>
    <col min="11780" max="11780" width="11.125" style="8" customWidth="1"/>
    <col min="11781" max="11781" width="6" style="8" customWidth="1"/>
    <col min="11782" max="11782" width="5.125" style="8" customWidth="1"/>
    <col min="11783" max="11783" width="5.75" style="8" customWidth="1"/>
    <col min="11784" max="11784" width="3.125" style="8" customWidth="1"/>
    <col min="11785" max="11785" width="12.875" style="8" customWidth="1"/>
    <col min="11786" max="11786" width="2.875" style="8" customWidth="1"/>
    <col min="11787" max="11787" width="83.875" style="8" customWidth="1"/>
    <col min="11788" max="12032" width="11.375" style="8"/>
    <col min="12033" max="12033" width="16.75" style="8" customWidth="1"/>
    <col min="12034" max="12034" width="11.125" style="8" customWidth="1"/>
    <col min="12035" max="12035" width="3.75" style="8" bestFit="1" customWidth="1"/>
    <col min="12036" max="12036" width="11.125" style="8" customWidth="1"/>
    <col min="12037" max="12037" width="6" style="8" customWidth="1"/>
    <col min="12038" max="12038" width="5.125" style="8" customWidth="1"/>
    <col min="12039" max="12039" width="5.75" style="8" customWidth="1"/>
    <col min="12040" max="12040" width="3.125" style="8" customWidth="1"/>
    <col min="12041" max="12041" width="12.875" style="8" customWidth="1"/>
    <col min="12042" max="12042" width="2.875" style="8" customWidth="1"/>
    <col min="12043" max="12043" width="83.875" style="8" customWidth="1"/>
    <col min="12044" max="12288" width="11.375" style="8"/>
    <col min="12289" max="12289" width="16.75" style="8" customWidth="1"/>
    <col min="12290" max="12290" width="11.125" style="8" customWidth="1"/>
    <col min="12291" max="12291" width="3.75" style="8" bestFit="1" customWidth="1"/>
    <col min="12292" max="12292" width="11.125" style="8" customWidth="1"/>
    <col min="12293" max="12293" width="6" style="8" customWidth="1"/>
    <col min="12294" max="12294" width="5.125" style="8" customWidth="1"/>
    <col min="12295" max="12295" width="5.75" style="8" customWidth="1"/>
    <col min="12296" max="12296" width="3.125" style="8" customWidth="1"/>
    <col min="12297" max="12297" width="12.875" style="8" customWidth="1"/>
    <col min="12298" max="12298" width="2.875" style="8" customWidth="1"/>
    <col min="12299" max="12299" width="83.875" style="8" customWidth="1"/>
    <col min="12300" max="12544" width="11.375" style="8"/>
    <col min="12545" max="12545" width="16.75" style="8" customWidth="1"/>
    <col min="12546" max="12546" width="11.125" style="8" customWidth="1"/>
    <col min="12547" max="12547" width="3.75" style="8" bestFit="1" customWidth="1"/>
    <col min="12548" max="12548" width="11.125" style="8" customWidth="1"/>
    <col min="12549" max="12549" width="6" style="8" customWidth="1"/>
    <col min="12550" max="12550" width="5.125" style="8" customWidth="1"/>
    <col min="12551" max="12551" width="5.75" style="8" customWidth="1"/>
    <col min="12552" max="12552" width="3.125" style="8" customWidth="1"/>
    <col min="12553" max="12553" width="12.875" style="8" customWidth="1"/>
    <col min="12554" max="12554" width="2.875" style="8" customWidth="1"/>
    <col min="12555" max="12555" width="83.875" style="8" customWidth="1"/>
    <col min="12556" max="12800" width="11.375" style="8"/>
    <col min="12801" max="12801" width="16.75" style="8" customWidth="1"/>
    <col min="12802" max="12802" width="11.125" style="8" customWidth="1"/>
    <col min="12803" max="12803" width="3.75" style="8" bestFit="1" customWidth="1"/>
    <col min="12804" max="12804" width="11.125" style="8" customWidth="1"/>
    <col min="12805" max="12805" width="6" style="8" customWidth="1"/>
    <col min="12806" max="12806" width="5.125" style="8" customWidth="1"/>
    <col min="12807" max="12807" width="5.75" style="8" customWidth="1"/>
    <col min="12808" max="12808" width="3.125" style="8" customWidth="1"/>
    <col min="12809" max="12809" width="12.875" style="8" customWidth="1"/>
    <col min="12810" max="12810" width="2.875" style="8" customWidth="1"/>
    <col min="12811" max="12811" width="83.875" style="8" customWidth="1"/>
    <col min="12812" max="13056" width="11.375" style="8"/>
    <col min="13057" max="13057" width="16.75" style="8" customWidth="1"/>
    <col min="13058" max="13058" width="11.125" style="8" customWidth="1"/>
    <col min="13059" max="13059" width="3.75" style="8" bestFit="1" customWidth="1"/>
    <col min="13060" max="13060" width="11.125" style="8" customWidth="1"/>
    <col min="13061" max="13061" width="6" style="8" customWidth="1"/>
    <col min="13062" max="13062" width="5.125" style="8" customWidth="1"/>
    <col min="13063" max="13063" width="5.75" style="8" customWidth="1"/>
    <col min="13064" max="13064" width="3.125" style="8" customWidth="1"/>
    <col min="13065" max="13065" width="12.875" style="8" customWidth="1"/>
    <col min="13066" max="13066" width="2.875" style="8" customWidth="1"/>
    <col min="13067" max="13067" width="83.875" style="8" customWidth="1"/>
    <col min="13068" max="13312" width="11.375" style="8"/>
    <col min="13313" max="13313" width="16.75" style="8" customWidth="1"/>
    <col min="13314" max="13314" width="11.125" style="8" customWidth="1"/>
    <col min="13315" max="13315" width="3.75" style="8" bestFit="1" customWidth="1"/>
    <col min="13316" max="13316" width="11.125" style="8" customWidth="1"/>
    <col min="13317" max="13317" width="6" style="8" customWidth="1"/>
    <col min="13318" max="13318" width="5.125" style="8" customWidth="1"/>
    <col min="13319" max="13319" width="5.75" style="8" customWidth="1"/>
    <col min="13320" max="13320" width="3.125" style="8" customWidth="1"/>
    <col min="13321" max="13321" width="12.875" style="8" customWidth="1"/>
    <col min="13322" max="13322" width="2.875" style="8" customWidth="1"/>
    <col min="13323" max="13323" width="83.875" style="8" customWidth="1"/>
    <col min="13324" max="13568" width="11.375" style="8"/>
    <col min="13569" max="13569" width="16.75" style="8" customWidth="1"/>
    <col min="13570" max="13570" width="11.125" style="8" customWidth="1"/>
    <col min="13571" max="13571" width="3.75" style="8" bestFit="1" customWidth="1"/>
    <col min="13572" max="13572" width="11.125" style="8" customWidth="1"/>
    <col min="13573" max="13573" width="6" style="8" customWidth="1"/>
    <col min="13574" max="13574" width="5.125" style="8" customWidth="1"/>
    <col min="13575" max="13575" width="5.75" style="8" customWidth="1"/>
    <col min="13576" max="13576" width="3.125" style="8" customWidth="1"/>
    <col min="13577" max="13577" width="12.875" style="8" customWidth="1"/>
    <col min="13578" max="13578" width="2.875" style="8" customWidth="1"/>
    <col min="13579" max="13579" width="83.875" style="8" customWidth="1"/>
    <col min="13580" max="13824" width="11.375" style="8"/>
    <col min="13825" max="13825" width="16.75" style="8" customWidth="1"/>
    <col min="13826" max="13826" width="11.125" style="8" customWidth="1"/>
    <col min="13827" max="13827" width="3.75" style="8" bestFit="1" customWidth="1"/>
    <col min="13828" max="13828" width="11.125" style="8" customWidth="1"/>
    <col min="13829" max="13829" width="6" style="8" customWidth="1"/>
    <col min="13830" max="13830" width="5.125" style="8" customWidth="1"/>
    <col min="13831" max="13831" width="5.75" style="8" customWidth="1"/>
    <col min="13832" max="13832" width="3.125" style="8" customWidth="1"/>
    <col min="13833" max="13833" width="12.875" style="8" customWidth="1"/>
    <col min="13834" max="13834" width="2.875" style="8" customWidth="1"/>
    <col min="13835" max="13835" width="83.875" style="8" customWidth="1"/>
    <col min="13836" max="14080" width="11.375" style="8"/>
    <col min="14081" max="14081" width="16.75" style="8" customWidth="1"/>
    <col min="14082" max="14082" width="11.125" style="8" customWidth="1"/>
    <col min="14083" max="14083" width="3.75" style="8" bestFit="1" customWidth="1"/>
    <col min="14084" max="14084" width="11.125" style="8" customWidth="1"/>
    <col min="14085" max="14085" width="6" style="8" customWidth="1"/>
    <col min="14086" max="14086" width="5.125" style="8" customWidth="1"/>
    <col min="14087" max="14087" width="5.75" style="8" customWidth="1"/>
    <col min="14088" max="14088" width="3.125" style="8" customWidth="1"/>
    <col min="14089" max="14089" width="12.875" style="8" customWidth="1"/>
    <col min="14090" max="14090" width="2.875" style="8" customWidth="1"/>
    <col min="14091" max="14091" width="83.875" style="8" customWidth="1"/>
    <col min="14092" max="14336" width="11.375" style="8"/>
    <col min="14337" max="14337" width="16.75" style="8" customWidth="1"/>
    <col min="14338" max="14338" width="11.125" style="8" customWidth="1"/>
    <col min="14339" max="14339" width="3.75" style="8" bestFit="1" customWidth="1"/>
    <col min="14340" max="14340" width="11.125" style="8" customWidth="1"/>
    <col min="14341" max="14341" width="6" style="8" customWidth="1"/>
    <col min="14342" max="14342" width="5.125" style="8" customWidth="1"/>
    <col min="14343" max="14343" width="5.75" style="8" customWidth="1"/>
    <col min="14344" max="14344" width="3.125" style="8" customWidth="1"/>
    <col min="14345" max="14345" width="12.875" style="8" customWidth="1"/>
    <col min="14346" max="14346" width="2.875" style="8" customWidth="1"/>
    <col min="14347" max="14347" width="83.875" style="8" customWidth="1"/>
    <col min="14348" max="14592" width="11.375" style="8"/>
    <col min="14593" max="14593" width="16.75" style="8" customWidth="1"/>
    <col min="14594" max="14594" width="11.125" style="8" customWidth="1"/>
    <col min="14595" max="14595" width="3.75" style="8" bestFit="1" customWidth="1"/>
    <col min="14596" max="14596" width="11.125" style="8" customWidth="1"/>
    <col min="14597" max="14597" width="6" style="8" customWidth="1"/>
    <col min="14598" max="14598" width="5.125" style="8" customWidth="1"/>
    <col min="14599" max="14599" width="5.75" style="8" customWidth="1"/>
    <col min="14600" max="14600" width="3.125" style="8" customWidth="1"/>
    <col min="14601" max="14601" width="12.875" style="8" customWidth="1"/>
    <col min="14602" max="14602" width="2.875" style="8" customWidth="1"/>
    <col min="14603" max="14603" width="83.875" style="8" customWidth="1"/>
    <col min="14604" max="14848" width="11.375" style="8"/>
    <col min="14849" max="14849" width="16.75" style="8" customWidth="1"/>
    <col min="14850" max="14850" width="11.125" style="8" customWidth="1"/>
    <col min="14851" max="14851" width="3.75" style="8" bestFit="1" customWidth="1"/>
    <col min="14852" max="14852" width="11.125" style="8" customWidth="1"/>
    <col min="14853" max="14853" width="6" style="8" customWidth="1"/>
    <col min="14854" max="14854" width="5.125" style="8" customWidth="1"/>
    <col min="14855" max="14855" width="5.75" style="8" customWidth="1"/>
    <col min="14856" max="14856" width="3.125" style="8" customWidth="1"/>
    <col min="14857" max="14857" width="12.875" style="8" customWidth="1"/>
    <col min="14858" max="14858" width="2.875" style="8" customWidth="1"/>
    <col min="14859" max="14859" width="83.875" style="8" customWidth="1"/>
    <col min="14860" max="15104" width="11.375" style="8"/>
    <col min="15105" max="15105" width="16.75" style="8" customWidth="1"/>
    <col min="15106" max="15106" width="11.125" style="8" customWidth="1"/>
    <col min="15107" max="15107" width="3.75" style="8" bestFit="1" customWidth="1"/>
    <col min="15108" max="15108" width="11.125" style="8" customWidth="1"/>
    <col min="15109" max="15109" width="6" style="8" customWidth="1"/>
    <col min="15110" max="15110" width="5.125" style="8" customWidth="1"/>
    <col min="15111" max="15111" width="5.75" style="8" customWidth="1"/>
    <col min="15112" max="15112" width="3.125" style="8" customWidth="1"/>
    <col min="15113" max="15113" width="12.875" style="8" customWidth="1"/>
    <col min="15114" max="15114" width="2.875" style="8" customWidth="1"/>
    <col min="15115" max="15115" width="83.875" style="8" customWidth="1"/>
    <col min="15116" max="15360" width="11.375" style="8"/>
    <col min="15361" max="15361" width="16.75" style="8" customWidth="1"/>
    <col min="15362" max="15362" width="11.125" style="8" customWidth="1"/>
    <col min="15363" max="15363" width="3.75" style="8" bestFit="1" customWidth="1"/>
    <col min="15364" max="15364" width="11.125" style="8" customWidth="1"/>
    <col min="15365" max="15365" width="6" style="8" customWidth="1"/>
    <col min="15366" max="15366" width="5.125" style="8" customWidth="1"/>
    <col min="15367" max="15367" width="5.75" style="8" customWidth="1"/>
    <col min="15368" max="15368" width="3.125" style="8" customWidth="1"/>
    <col min="15369" max="15369" width="12.875" style="8" customWidth="1"/>
    <col min="15370" max="15370" width="2.875" style="8" customWidth="1"/>
    <col min="15371" max="15371" width="83.875" style="8" customWidth="1"/>
    <col min="15372" max="15616" width="11.375" style="8"/>
    <col min="15617" max="15617" width="16.75" style="8" customWidth="1"/>
    <col min="15618" max="15618" width="11.125" style="8" customWidth="1"/>
    <col min="15619" max="15619" width="3.75" style="8" bestFit="1" customWidth="1"/>
    <col min="15620" max="15620" width="11.125" style="8" customWidth="1"/>
    <col min="15621" max="15621" width="6" style="8" customWidth="1"/>
    <col min="15622" max="15622" width="5.125" style="8" customWidth="1"/>
    <col min="15623" max="15623" width="5.75" style="8" customWidth="1"/>
    <col min="15624" max="15624" width="3.125" style="8" customWidth="1"/>
    <col min="15625" max="15625" width="12.875" style="8" customWidth="1"/>
    <col min="15626" max="15626" width="2.875" style="8" customWidth="1"/>
    <col min="15627" max="15627" width="83.875" style="8" customWidth="1"/>
    <col min="15628" max="15872" width="11.375" style="8"/>
    <col min="15873" max="15873" width="16.75" style="8" customWidth="1"/>
    <col min="15874" max="15874" width="11.125" style="8" customWidth="1"/>
    <col min="15875" max="15875" width="3.75" style="8" bestFit="1" customWidth="1"/>
    <col min="15876" max="15876" width="11.125" style="8" customWidth="1"/>
    <col min="15877" max="15877" width="6" style="8" customWidth="1"/>
    <col min="15878" max="15878" width="5.125" style="8" customWidth="1"/>
    <col min="15879" max="15879" width="5.75" style="8" customWidth="1"/>
    <col min="15880" max="15880" width="3.125" style="8" customWidth="1"/>
    <col min="15881" max="15881" width="12.875" style="8" customWidth="1"/>
    <col min="15882" max="15882" width="2.875" style="8" customWidth="1"/>
    <col min="15883" max="15883" width="83.875" style="8" customWidth="1"/>
    <col min="15884" max="16128" width="11.375" style="8"/>
    <col min="16129" max="16129" width="16.75" style="8" customWidth="1"/>
    <col min="16130" max="16130" width="11.125" style="8" customWidth="1"/>
    <col min="16131" max="16131" width="3.75" style="8" bestFit="1" customWidth="1"/>
    <col min="16132" max="16132" width="11.125" style="8" customWidth="1"/>
    <col min="16133" max="16133" width="6" style="8" customWidth="1"/>
    <col min="16134" max="16134" width="5.125" style="8" customWidth="1"/>
    <col min="16135" max="16135" width="5.75" style="8" customWidth="1"/>
    <col min="16136" max="16136" width="3.125" style="8" customWidth="1"/>
    <col min="16137" max="16137" width="12.875" style="8" customWidth="1"/>
    <col min="16138" max="16138" width="2.875" style="8" customWidth="1"/>
    <col min="16139" max="16139" width="83.875" style="8" customWidth="1"/>
    <col min="16140" max="16384" width="11.375" style="8"/>
  </cols>
  <sheetData>
    <row r="1" spans="1:16" ht="30" customHeight="1" x14ac:dyDescent="0.15">
      <c r="A1" s="7" t="s">
        <v>55</v>
      </c>
      <c r="B1" s="7"/>
      <c r="D1" s="204" t="s">
        <v>25</v>
      </c>
      <c r="E1" s="204"/>
      <c r="F1" s="204"/>
      <c r="G1" s="204"/>
      <c r="H1" s="204"/>
      <c r="I1" s="204"/>
      <c r="J1" s="204"/>
      <c r="K1" s="204"/>
      <c r="L1" s="204"/>
      <c r="M1" s="204"/>
    </row>
    <row r="2" spans="1:16" ht="30" customHeight="1" x14ac:dyDescent="0.15">
      <c r="A2" s="207" t="str">
        <f ca="1">RIGHT(CELL("filename",A2),
 LEN(CELL("filename",A2))
       -FIND("]",CELL("filename",A2)))</f>
        <v>⑦年月支払分</v>
      </c>
      <c r="B2" s="207"/>
      <c r="C2" s="207"/>
      <c r="D2" s="207"/>
      <c r="E2" s="207"/>
      <c r="F2" s="207"/>
      <c r="G2" s="207"/>
      <c r="H2" s="207"/>
      <c r="I2" s="207"/>
      <c r="J2" s="207"/>
      <c r="K2" s="207"/>
      <c r="L2" s="207"/>
      <c r="M2" s="207"/>
    </row>
    <row r="3" spans="1:16" ht="30" customHeight="1" x14ac:dyDescent="0.15">
      <c r="A3" s="205" t="s">
        <v>30</v>
      </c>
      <c r="B3" s="205"/>
      <c r="C3" s="205" t="str">
        <f>IF('人件費総括表・遂行状況（様式8号別紙2-1）'!$B$3="",
     "",
     '人件費総括表・遂行状況（様式8号別紙2-1）'!$B$3)</f>
        <v/>
      </c>
      <c r="D3" s="205"/>
      <c r="E3" s="205"/>
      <c r="F3" s="105"/>
      <c r="G3" s="9"/>
      <c r="H3" s="9"/>
      <c r="I3" s="9"/>
      <c r="J3" s="9"/>
      <c r="K3" s="9"/>
      <c r="L3" s="9"/>
      <c r="M3" s="9"/>
    </row>
    <row r="4" spans="1:16" ht="30" customHeight="1" x14ac:dyDescent="0.15">
      <c r="A4" s="198" t="s">
        <v>14</v>
      </c>
      <c r="B4" s="198"/>
      <c r="C4" s="205" t="str">
        <f>IF(従業員別人件費総括表!$B$5="",
     "",
     従業員別人件費総括表!$B$5)</f>
        <v/>
      </c>
      <c r="D4" s="205"/>
      <c r="E4" s="205"/>
      <c r="F4" s="105"/>
      <c r="G4" s="10"/>
      <c r="H4" s="10"/>
      <c r="I4" s="10"/>
    </row>
    <row r="5" spans="1:16" ht="30" customHeight="1" x14ac:dyDescent="0.15">
      <c r="A5" s="198" t="s">
        <v>15</v>
      </c>
      <c r="B5" s="198"/>
      <c r="C5" s="199">
        <f>従業員別人件費総括表!C7</f>
        <v>0</v>
      </c>
      <c r="D5" s="199"/>
      <c r="E5" s="199"/>
      <c r="F5" s="10" t="s">
        <v>4</v>
      </c>
      <c r="H5" s="10"/>
      <c r="I5" s="10"/>
    </row>
    <row r="6" spans="1:16" ht="30" customHeight="1" thickBot="1" x14ac:dyDescent="0.2">
      <c r="A6" s="12" t="s">
        <v>29</v>
      </c>
      <c r="B6" s="12"/>
    </row>
    <row r="7" spans="1:16" s="13" customFormat="1" ht="22.5" customHeight="1" thickBot="1" x14ac:dyDescent="0.2">
      <c r="A7" s="208" t="s">
        <v>31</v>
      </c>
      <c r="B7" s="201"/>
      <c r="C7" s="202" t="s">
        <v>16</v>
      </c>
      <c r="D7" s="202"/>
      <c r="E7" s="202"/>
      <c r="F7" s="111" t="s">
        <v>49</v>
      </c>
      <c r="G7" s="187" t="s">
        <v>17</v>
      </c>
      <c r="H7" s="203"/>
      <c r="I7" s="203"/>
      <c r="J7" s="188"/>
      <c r="K7" s="187" t="s">
        <v>18</v>
      </c>
      <c r="L7" s="188"/>
      <c r="M7" s="14" t="s">
        <v>28</v>
      </c>
      <c r="N7" s="15" t="s">
        <v>19</v>
      </c>
      <c r="O7" s="16"/>
    </row>
    <row r="8" spans="1:16" ht="22.5" customHeight="1" x14ac:dyDescent="0.15">
      <c r="A8" s="135"/>
      <c r="B8" s="162" t="str">
        <f>IF(テーブル14152324[[#This Row],[列1]]="",
    "",
    TEXT(テーブル14152324[[#This Row],[列1]],"(aaa)"))</f>
        <v/>
      </c>
      <c r="C8" s="151" t="s">
        <v>32</v>
      </c>
      <c r="D8" s="17" t="s">
        <v>13</v>
      </c>
      <c r="E8" s="152" t="s">
        <v>32</v>
      </c>
      <c r="F8" s="153" t="s">
        <v>32</v>
      </c>
      <c r="G8" s="18">
        <f>IF(OR(テーブル14152324[[#This Row],[列2]]="",
          テーブル14152324[[#This Row],[列4]]=""),
     0,
     IFERROR(HOUR(テーブル14152324[[#This Row],[列4]]-テーブル14152324[[#This Row],[列15]]-テーブル14152324[[#This Row],[列2]]),
                  IFERROR(HOUR(テーブル14152324[[#This Row],[列4]]-テーブル14152324[[#This Row],[列2]]),
                               0)))</f>
        <v>0</v>
      </c>
      <c r="H8" s="19" t="s">
        <v>22</v>
      </c>
      <c r="I8" s="20" t="str">
        <f>IF(OR(テーブル14152324[[#This Row],[列2]]="",
          テーブル14152324[[#This Row],[列4]]=""),
     "00",
     IF(ISERROR(MINUTE(テーブル14152324[[#This Row],[列4]]-テーブル14152324[[#This Row],[列15]]-テーブル14152324[[#This Row],[列2]])),
        IF(ISERROR(MINUTE(テーブル14152324[[#This Row],[列4]]-テーブル14152324[[#This Row],[列2]])),
           "00",
           IF(MINUTE(テーブル14152324[[#This Row],[列4]]-テーブル14152324[[#This Row],[列2]])&lt;30,
              "00",
              30)),
        IF(MINUTE(テーブル14152324[[#This Row],[列4]]-テーブル14152324[[#This Row],[列15]]-テーブル14152324[[#This Row],[列2]])&lt;30,
           "00",
           30)))</f>
        <v>00</v>
      </c>
      <c r="J8" s="21" t="s">
        <v>23</v>
      </c>
      <c r="K8" s="22">
        <f>IFERROR((テーブル14152324[[#This Row],[列5]]+テーブル14152324[[#This Row],[列7]]/60)*$C$5,"")</f>
        <v>0</v>
      </c>
      <c r="L8" s="23" t="s">
        <v>4</v>
      </c>
      <c r="M8" s="147"/>
      <c r="N8" s="24"/>
      <c r="O8" s="50"/>
      <c r="P8" s="25"/>
    </row>
    <row r="9" spans="1:16" ht="22.5" customHeight="1" x14ac:dyDescent="0.15">
      <c r="A9" s="137"/>
      <c r="B9" s="159" t="str">
        <f>IF(テーブル14152324[[#This Row],[列1]]="",
    "",
    TEXT(テーブル14152324[[#This Row],[列1]],"(aaa)"))</f>
        <v/>
      </c>
      <c r="C9" s="138" t="s">
        <v>32</v>
      </c>
      <c r="D9" s="59" t="s">
        <v>13</v>
      </c>
      <c r="E9" s="143" t="s">
        <v>32</v>
      </c>
      <c r="F9" s="144" t="s">
        <v>32</v>
      </c>
      <c r="G9" s="27">
        <f>IF(OR(テーブル14152324[[#This Row],[列2]]="",
          テーブル14152324[[#This Row],[列4]]=""),
     0,
     IFERROR(HOUR(テーブル14152324[[#This Row],[列4]]-テーブル14152324[[#This Row],[列15]]-テーブル14152324[[#This Row],[列2]]),
                  IFERROR(HOUR(テーブル14152324[[#This Row],[列4]]-テーブル14152324[[#This Row],[列2]]),
                               0)))</f>
        <v>0</v>
      </c>
      <c r="H9" s="28" t="s">
        <v>22</v>
      </c>
      <c r="I9" s="29" t="str">
        <f>IF(OR(テーブル14152324[[#This Row],[列2]]="",
          テーブル14152324[[#This Row],[列4]]=""),
     "00",
     IF(ISERROR(MINUTE(テーブル14152324[[#This Row],[列4]]-テーブル14152324[[#This Row],[列15]]-テーブル14152324[[#This Row],[列2]])),
        IF(ISERROR(MINUTE(テーブル14152324[[#This Row],[列4]]-テーブル14152324[[#This Row],[列2]])),
           "00",
           IF(MINUTE(テーブル14152324[[#This Row],[列4]]-テーブル14152324[[#This Row],[列2]])&lt;30,
              "00",
              30)),
        IF(MINUTE(テーブル14152324[[#This Row],[列4]]-テーブル14152324[[#This Row],[列15]]-テーブル14152324[[#This Row],[列2]])&lt;30,
           "00",
           30)))</f>
        <v>00</v>
      </c>
      <c r="J9" s="30" t="s">
        <v>23</v>
      </c>
      <c r="K9" s="31">
        <f>IFERROR((テーブル14152324[[#This Row],[列5]]+テーブル14152324[[#This Row],[列7]]/60)*$C$5,"")</f>
        <v>0</v>
      </c>
      <c r="L9" s="32" t="s">
        <v>4</v>
      </c>
      <c r="M9" s="148"/>
      <c r="N9" s="33"/>
      <c r="O9" s="50"/>
      <c r="P9" s="25"/>
    </row>
    <row r="10" spans="1:16" ht="22.5" customHeight="1" x14ac:dyDescent="0.15">
      <c r="A10" s="137"/>
      <c r="B10" s="160" t="str">
        <f>IF(テーブル14152324[[#This Row],[列1]]="",
    "",
    TEXT(テーブル14152324[[#This Row],[列1]],"(aaa)"))</f>
        <v/>
      </c>
      <c r="C10" s="138" t="s">
        <v>32</v>
      </c>
      <c r="D10" s="59" t="s">
        <v>13</v>
      </c>
      <c r="E10" s="143" t="s">
        <v>32</v>
      </c>
      <c r="F10" s="144" t="s">
        <v>32</v>
      </c>
      <c r="G10" s="27">
        <f>IF(OR(テーブル14152324[[#This Row],[列2]]="",
          テーブル14152324[[#This Row],[列4]]=""),
     0,
     IFERROR(HOUR(テーブル14152324[[#This Row],[列4]]-テーブル14152324[[#This Row],[列15]]-テーブル14152324[[#This Row],[列2]]),
                  IFERROR(HOUR(テーブル14152324[[#This Row],[列4]]-テーブル14152324[[#This Row],[列2]]),
                               0)))</f>
        <v>0</v>
      </c>
      <c r="H10" s="28" t="s">
        <v>22</v>
      </c>
      <c r="I10" s="34" t="str">
        <f>IF(OR(テーブル14152324[[#This Row],[列2]]="",
          テーブル14152324[[#This Row],[列4]]=""),
     "00",
     IF(ISERROR(MINUTE(テーブル14152324[[#This Row],[列4]]-テーブル14152324[[#This Row],[列15]]-テーブル14152324[[#This Row],[列2]])),
        IF(ISERROR(MINUTE(テーブル14152324[[#This Row],[列4]]-テーブル14152324[[#This Row],[列2]])),
           "00",
           IF(MINUTE(テーブル14152324[[#This Row],[列4]]-テーブル14152324[[#This Row],[列2]])&lt;30,
              "00",
              30)),
        IF(MINUTE(テーブル14152324[[#This Row],[列4]]-テーブル14152324[[#This Row],[列15]]-テーブル14152324[[#This Row],[列2]])&lt;30,
           "00",
           30)))</f>
        <v>00</v>
      </c>
      <c r="J10" s="30" t="s">
        <v>23</v>
      </c>
      <c r="K10" s="31">
        <f>IFERROR((テーブル14152324[[#This Row],[列5]]+テーブル14152324[[#This Row],[列7]]/60)*$C$5,"")</f>
        <v>0</v>
      </c>
      <c r="L10" s="32" t="s">
        <v>4</v>
      </c>
      <c r="M10" s="149"/>
      <c r="N10" s="33"/>
      <c r="O10" s="50"/>
      <c r="P10" s="25"/>
    </row>
    <row r="11" spans="1:16" ht="22.5" customHeight="1" x14ac:dyDescent="0.15">
      <c r="A11" s="137"/>
      <c r="B11" s="160" t="str">
        <f>IF(テーブル14152324[[#This Row],[列1]]="",
    "",
    TEXT(テーブル14152324[[#This Row],[列1]],"(aaa)"))</f>
        <v/>
      </c>
      <c r="C11" s="138" t="s">
        <v>20</v>
      </c>
      <c r="D11" s="59" t="s">
        <v>21</v>
      </c>
      <c r="E11" s="143" t="s">
        <v>20</v>
      </c>
      <c r="F11" s="144" t="s">
        <v>32</v>
      </c>
      <c r="G11" s="27">
        <f>IF(OR(テーブル14152324[[#This Row],[列2]]="",
          テーブル14152324[[#This Row],[列4]]=""),
     0,
     IFERROR(HOUR(テーブル14152324[[#This Row],[列4]]-テーブル14152324[[#This Row],[列15]]-テーブル14152324[[#This Row],[列2]]),
                  IFERROR(HOUR(テーブル14152324[[#This Row],[列4]]-テーブル14152324[[#This Row],[列2]]),
                               0)))</f>
        <v>0</v>
      </c>
      <c r="H11" s="28" t="s">
        <v>22</v>
      </c>
      <c r="I11" s="34" t="str">
        <f>IF(OR(テーブル14152324[[#This Row],[列2]]="",
          テーブル14152324[[#This Row],[列4]]=""),
     "00",
     IF(ISERROR(MINUTE(テーブル14152324[[#This Row],[列4]]-テーブル14152324[[#This Row],[列15]]-テーブル14152324[[#This Row],[列2]])),
        IF(ISERROR(MINUTE(テーブル14152324[[#This Row],[列4]]-テーブル14152324[[#This Row],[列2]])),
           "00",
           IF(MINUTE(テーブル14152324[[#This Row],[列4]]-テーブル14152324[[#This Row],[列2]])&lt;30,
              "00",
              30)),
        IF(MINUTE(テーブル14152324[[#This Row],[列4]]-テーブル14152324[[#This Row],[列15]]-テーブル14152324[[#This Row],[列2]])&lt;30,
           "00",
           30)))</f>
        <v>00</v>
      </c>
      <c r="J11" s="30" t="s">
        <v>23</v>
      </c>
      <c r="K11" s="31">
        <f>IFERROR((テーブル14152324[[#This Row],[列5]]+テーブル14152324[[#This Row],[列7]]/60)*$C$5,"")</f>
        <v>0</v>
      </c>
      <c r="L11" s="32" t="s">
        <v>4</v>
      </c>
      <c r="M11" s="149"/>
      <c r="N11" s="33"/>
      <c r="O11" s="50"/>
      <c r="P11" s="25"/>
    </row>
    <row r="12" spans="1:16" ht="22.5" customHeight="1" x14ac:dyDescent="0.15">
      <c r="A12" s="137"/>
      <c r="B12" s="160" t="str">
        <f>IF(テーブル14152324[[#This Row],[列1]]="",
    "",
    TEXT(テーブル14152324[[#This Row],[列1]],"(aaa)"))</f>
        <v/>
      </c>
      <c r="C12" s="138" t="s">
        <v>20</v>
      </c>
      <c r="D12" s="59" t="s">
        <v>21</v>
      </c>
      <c r="E12" s="143" t="s">
        <v>20</v>
      </c>
      <c r="F12" s="144" t="s">
        <v>32</v>
      </c>
      <c r="G12" s="27">
        <f>IF(OR(テーブル14152324[[#This Row],[列2]]="",
          テーブル14152324[[#This Row],[列4]]=""),
     0,
     IFERROR(HOUR(テーブル14152324[[#This Row],[列4]]-テーブル14152324[[#This Row],[列15]]-テーブル14152324[[#This Row],[列2]]),
                  IFERROR(HOUR(テーブル14152324[[#This Row],[列4]]-テーブル14152324[[#This Row],[列2]]),
                               0)))</f>
        <v>0</v>
      </c>
      <c r="H12" s="28" t="s">
        <v>22</v>
      </c>
      <c r="I12" s="34" t="str">
        <f>IF(OR(テーブル14152324[[#This Row],[列2]]="",
          テーブル14152324[[#This Row],[列4]]=""),
     "00",
     IF(ISERROR(MINUTE(テーブル14152324[[#This Row],[列4]]-テーブル14152324[[#This Row],[列15]]-テーブル14152324[[#This Row],[列2]])),
        IF(ISERROR(MINUTE(テーブル14152324[[#This Row],[列4]]-テーブル14152324[[#This Row],[列2]])),
           "00",
           IF(MINUTE(テーブル14152324[[#This Row],[列4]]-テーブル14152324[[#This Row],[列2]])&lt;30,
              "00",
              30)),
        IF(MINUTE(テーブル14152324[[#This Row],[列4]]-テーブル14152324[[#This Row],[列15]]-テーブル14152324[[#This Row],[列2]])&lt;30,
           "00",
           30)))</f>
        <v>00</v>
      </c>
      <c r="J12" s="30" t="s">
        <v>23</v>
      </c>
      <c r="K12" s="31">
        <f>IFERROR((テーブル14152324[[#This Row],[列5]]+テーブル14152324[[#This Row],[列7]]/60)*$C$5,"")</f>
        <v>0</v>
      </c>
      <c r="L12" s="32" t="s">
        <v>4</v>
      </c>
      <c r="M12" s="149"/>
      <c r="N12" s="33"/>
      <c r="O12" s="50"/>
      <c r="P12" s="25"/>
    </row>
    <row r="13" spans="1:16" ht="22.5" customHeight="1" x14ac:dyDescent="0.15">
      <c r="A13" s="137"/>
      <c r="B13" s="160" t="str">
        <f>IF(テーブル14152324[[#This Row],[列1]]="",
    "",
    TEXT(テーブル14152324[[#This Row],[列1]],"(aaa)"))</f>
        <v/>
      </c>
      <c r="C13" s="138" t="s">
        <v>20</v>
      </c>
      <c r="D13" s="59" t="s">
        <v>21</v>
      </c>
      <c r="E13" s="143" t="s">
        <v>20</v>
      </c>
      <c r="F13" s="144" t="s">
        <v>32</v>
      </c>
      <c r="G13" s="27">
        <f>IF(OR(テーブル14152324[[#This Row],[列2]]="",
          テーブル14152324[[#This Row],[列4]]=""),
     0,
     IFERROR(HOUR(テーブル14152324[[#This Row],[列4]]-テーブル14152324[[#This Row],[列15]]-テーブル14152324[[#This Row],[列2]]),
                  IFERROR(HOUR(テーブル14152324[[#This Row],[列4]]-テーブル14152324[[#This Row],[列2]]),
                               0)))</f>
        <v>0</v>
      </c>
      <c r="H13" s="28" t="s">
        <v>22</v>
      </c>
      <c r="I13" s="34" t="str">
        <f>IF(OR(テーブル14152324[[#This Row],[列2]]="",
          テーブル14152324[[#This Row],[列4]]=""),
     "00",
     IF(ISERROR(MINUTE(テーブル14152324[[#This Row],[列4]]-テーブル14152324[[#This Row],[列15]]-テーブル14152324[[#This Row],[列2]])),
        IF(ISERROR(MINUTE(テーブル14152324[[#This Row],[列4]]-テーブル14152324[[#This Row],[列2]])),
           "00",
           IF(MINUTE(テーブル14152324[[#This Row],[列4]]-テーブル14152324[[#This Row],[列2]])&lt;30,
              "00",
              30)),
        IF(MINUTE(テーブル14152324[[#This Row],[列4]]-テーブル14152324[[#This Row],[列15]]-テーブル14152324[[#This Row],[列2]])&lt;30,
           "00",
           30)))</f>
        <v>00</v>
      </c>
      <c r="J13" s="30" t="s">
        <v>23</v>
      </c>
      <c r="K13" s="31">
        <f>IFERROR((テーブル14152324[[#This Row],[列5]]+テーブル14152324[[#This Row],[列7]]/60)*$C$5,"")</f>
        <v>0</v>
      </c>
      <c r="L13" s="32" t="s">
        <v>4</v>
      </c>
      <c r="M13" s="149"/>
      <c r="N13" s="33"/>
      <c r="O13" s="50"/>
      <c r="P13" s="25"/>
    </row>
    <row r="14" spans="1:16" ht="22.5" customHeight="1" x14ac:dyDescent="0.15">
      <c r="A14" s="137"/>
      <c r="B14" s="160" t="str">
        <f>IF(テーブル14152324[[#This Row],[列1]]="",
    "",
    TEXT(テーブル14152324[[#This Row],[列1]],"(aaa)"))</f>
        <v/>
      </c>
      <c r="C14" s="138" t="s">
        <v>20</v>
      </c>
      <c r="D14" s="59" t="s">
        <v>21</v>
      </c>
      <c r="E14" s="143" t="s">
        <v>20</v>
      </c>
      <c r="F14" s="144" t="s">
        <v>32</v>
      </c>
      <c r="G14" s="27">
        <f>IF(OR(テーブル14152324[[#This Row],[列2]]="",
          テーブル14152324[[#This Row],[列4]]=""),
     0,
     IFERROR(HOUR(テーブル14152324[[#This Row],[列4]]-テーブル14152324[[#This Row],[列15]]-テーブル14152324[[#This Row],[列2]]),
                  IFERROR(HOUR(テーブル14152324[[#This Row],[列4]]-テーブル14152324[[#This Row],[列2]]),
                               0)))</f>
        <v>0</v>
      </c>
      <c r="H14" s="28" t="s">
        <v>22</v>
      </c>
      <c r="I14" s="34" t="str">
        <f>IF(OR(テーブル14152324[[#This Row],[列2]]="",
          テーブル14152324[[#This Row],[列4]]=""),
     "00",
     IF(ISERROR(MINUTE(テーブル14152324[[#This Row],[列4]]-テーブル14152324[[#This Row],[列15]]-テーブル14152324[[#This Row],[列2]])),
        IF(ISERROR(MINUTE(テーブル14152324[[#This Row],[列4]]-テーブル14152324[[#This Row],[列2]])),
           "00",
           IF(MINUTE(テーブル14152324[[#This Row],[列4]]-テーブル14152324[[#This Row],[列2]])&lt;30,
              "00",
              30)),
        IF(MINUTE(テーブル14152324[[#This Row],[列4]]-テーブル14152324[[#This Row],[列15]]-テーブル14152324[[#This Row],[列2]])&lt;30,
           "00",
           30)))</f>
        <v>00</v>
      </c>
      <c r="J14" s="30" t="s">
        <v>23</v>
      </c>
      <c r="K14" s="31">
        <f>IFERROR((テーブル14152324[[#This Row],[列5]]+テーブル14152324[[#This Row],[列7]]/60)*$C$5,"")</f>
        <v>0</v>
      </c>
      <c r="L14" s="32" t="s">
        <v>4</v>
      </c>
      <c r="M14" s="149"/>
      <c r="N14" s="33"/>
      <c r="O14" s="50"/>
      <c r="P14" s="25"/>
    </row>
    <row r="15" spans="1:16" ht="22.5" customHeight="1" x14ac:dyDescent="0.15">
      <c r="A15" s="137"/>
      <c r="B15" s="160" t="str">
        <f>IF(テーブル14152324[[#This Row],[列1]]="",
    "",
    TEXT(テーブル14152324[[#This Row],[列1]],"(aaa)"))</f>
        <v/>
      </c>
      <c r="C15" s="138" t="s">
        <v>20</v>
      </c>
      <c r="D15" s="59" t="s">
        <v>21</v>
      </c>
      <c r="E15" s="143" t="s">
        <v>20</v>
      </c>
      <c r="F15" s="144" t="s">
        <v>32</v>
      </c>
      <c r="G15" s="27">
        <f>IF(OR(テーブル14152324[[#This Row],[列2]]="",
          テーブル14152324[[#This Row],[列4]]=""),
     0,
     IFERROR(HOUR(テーブル14152324[[#This Row],[列4]]-テーブル14152324[[#This Row],[列15]]-テーブル14152324[[#This Row],[列2]]),
                  IFERROR(HOUR(テーブル14152324[[#This Row],[列4]]-テーブル14152324[[#This Row],[列2]]),
                               0)))</f>
        <v>0</v>
      </c>
      <c r="H15" s="28" t="s">
        <v>22</v>
      </c>
      <c r="I15" s="34" t="str">
        <f>IF(OR(テーブル14152324[[#This Row],[列2]]="",
          テーブル14152324[[#This Row],[列4]]=""),
     "00",
     IF(ISERROR(MINUTE(テーブル14152324[[#This Row],[列4]]-テーブル14152324[[#This Row],[列15]]-テーブル14152324[[#This Row],[列2]])),
        IF(ISERROR(MINUTE(テーブル14152324[[#This Row],[列4]]-テーブル14152324[[#This Row],[列2]])),
           "00",
           IF(MINUTE(テーブル14152324[[#This Row],[列4]]-テーブル14152324[[#This Row],[列2]])&lt;30,
              "00",
              30)),
        IF(MINUTE(テーブル14152324[[#This Row],[列4]]-テーブル14152324[[#This Row],[列15]]-テーブル14152324[[#This Row],[列2]])&lt;30,
           "00",
           30)))</f>
        <v>00</v>
      </c>
      <c r="J15" s="30" t="s">
        <v>23</v>
      </c>
      <c r="K15" s="31">
        <f>IFERROR((テーブル14152324[[#This Row],[列5]]+テーブル14152324[[#This Row],[列7]]/60)*$C$5,"")</f>
        <v>0</v>
      </c>
      <c r="L15" s="32" t="s">
        <v>4</v>
      </c>
      <c r="M15" s="149"/>
      <c r="N15" s="33"/>
      <c r="O15" s="50"/>
      <c r="P15" s="25"/>
    </row>
    <row r="16" spans="1:16" ht="22.5" customHeight="1" x14ac:dyDescent="0.15">
      <c r="A16" s="137"/>
      <c r="B16" s="160" t="str">
        <f>IF(テーブル14152324[[#This Row],[列1]]="",
    "",
    TEXT(テーブル14152324[[#This Row],[列1]],"(aaa)"))</f>
        <v/>
      </c>
      <c r="C16" s="138" t="s">
        <v>20</v>
      </c>
      <c r="D16" s="59" t="s">
        <v>21</v>
      </c>
      <c r="E16" s="143" t="s">
        <v>20</v>
      </c>
      <c r="F16" s="144" t="s">
        <v>32</v>
      </c>
      <c r="G16" s="27">
        <f>IF(OR(テーブル14152324[[#This Row],[列2]]="",
          テーブル14152324[[#This Row],[列4]]=""),
     0,
     IFERROR(HOUR(テーブル14152324[[#This Row],[列4]]-テーブル14152324[[#This Row],[列15]]-テーブル14152324[[#This Row],[列2]]),
                  IFERROR(HOUR(テーブル14152324[[#This Row],[列4]]-テーブル14152324[[#This Row],[列2]]),
                               0)))</f>
        <v>0</v>
      </c>
      <c r="H16" s="28" t="s">
        <v>22</v>
      </c>
      <c r="I16" s="34" t="str">
        <f>IF(OR(テーブル14152324[[#This Row],[列2]]="",
          テーブル14152324[[#This Row],[列4]]=""),
     "00",
     IF(ISERROR(MINUTE(テーブル14152324[[#This Row],[列4]]-テーブル14152324[[#This Row],[列15]]-テーブル14152324[[#This Row],[列2]])),
        IF(ISERROR(MINUTE(テーブル14152324[[#This Row],[列4]]-テーブル14152324[[#This Row],[列2]])),
           "00",
           IF(MINUTE(テーブル14152324[[#This Row],[列4]]-テーブル14152324[[#This Row],[列2]])&lt;30,
              "00",
              30)),
        IF(MINUTE(テーブル14152324[[#This Row],[列4]]-テーブル14152324[[#This Row],[列15]]-テーブル14152324[[#This Row],[列2]])&lt;30,
           "00",
           30)))</f>
        <v>00</v>
      </c>
      <c r="J16" s="30" t="s">
        <v>23</v>
      </c>
      <c r="K16" s="31">
        <f>IFERROR((テーブル14152324[[#This Row],[列5]]+テーブル14152324[[#This Row],[列7]]/60)*$C$5,"")</f>
        <v>0</v>
      </c>
      <c r="L16" s="32" t="s">
        <v>4</v>
      </c>
      <c r="M16" s="149"/>
      <c r="N16" s="33"/>
      <c r="O16" s="50"/>
      <c r="P16" s="25"/>
    </row>
    <row r="17" spans="1:16" ht="22.5" customHeight="1" x14ac:dyDescent="0.15">
      <c r="A17" s="137"/>
      <c r="B17" s="160" t="str">
        <f>IF(テーブル14152324[[#This Row],[列1]]="",
    "",
    TEXT(テーブル14152324[[#This Row],[列1]],"(aaa)"))</f>
        <v/>
      </c>
      <c r="C17" s="138" t="s">
        <v>20</v>
      </c>
      <c r="D17" s="59" t="s">
        <v>21</v>
      </c>
      <c r="E17" s="143" t="s">
        <v>20</v>
      </c>
      <c r="F17" s="144" t="s">
        <v>32</v>
      </c>
      <c r="G17" s="27">
        <f>IF(OR(テーブル14152324[[#This Row],[列2]]="",
          テーブル14152324[[#This Row],[列4]]=""),
     0,
     IFERROR(HOUR(テーブル14152324[[#This Row],[列4]]-テーブル14152324[[#This Row],[列15]]-テーブル14152324[[#This Row],[列2]]),
                  IFERROR(HOUR(テーブル14152324[[#This Row],[列4]]-テーブル14152324[[#This Row],[列2]]),
                               0)))</f>
        <v>0</v>
      </c>
      <c r="H17" s="28" t="s">
        <v>22</v>
      </c>
      <c r="I17" s="34" t="str">
        <f>IF(OR(テーブル14152324[[#This Row],[列2]]="",
          テーブル14152324[[#This Row],[列4]]=""),
     "00",
     IF(ISERROR(MINUTE(テーブル14152324[[#This Row],[列4]]-テーブル14152324[[#This Row],[列15]]-テーブル14152324[[#This Row],[列2]])),
        IF(ISERROR(MINUTE(テーブル14152324[[#This Row],[列4]]-テーブル14152324[[#This Row],[列2]])),
           "00",
           IF(MINUTE(テーブル14152324[[#This Row],[列4]]-テーブル14152324[[#This Row],[列2]])&lt;30,
              "00",
              30)),
        IF(MINUTE(テーブル14152324[[#This Row],[列4]]-テーブル14152324[[#This Row],[列15]]-テーブル14152324[[#This Row],[列2]])&lt;30,
           "00",
           30)))</f>
        <v>00</v>
      </c>
      <c r="J17" s="30" t="s">
        <v>23</v>
      </c>
      <c r="K17" s="31">
        <f>IFERROR((テーブル14152324[[#This Row],[列5]]+テーブル14152324[[#This Row],[列7]]/60)*$C$5,"")</f>
        <v>0</v>
      </c>
      <c r="L17" s="32" t="s">
        <v>4</v>
      </c>
      <c r="M17" s="149"/>
      <c r="N17" s="33"/>
      <c r="O17" s="50"/>
      <c r="P17" s="25"/>
    </row>
    <row r="18" spans="1:16" ht="22.5" customHeight="1" x14ac:dyDescent="0.15">
      <c r="A18" s="137"/>
      <c r="B18" s="160" t="str">
        <f>IF(テーブル14152324[[#This Row],[列1]]="",
    "",
    TEXT(テーブル14152324[[#This Row],[列1]],"(aaa)"))</f>
        <v/>
      </c>
      <c r="C18" s="138" t="s">
        <v>20</v>
      </c>
      <c r="D18" s="59" t="s">
        <v>21</v>
      </c>
      <c r="E18" s="143" t="s">
        <v>20</v>
      </c>
      <c r="F18" s="144" t="s">
        <v>32</v>
      </c>
      <c r="G18" s="27">
        <f>IF(OR(テーブル14152324[[#This Row],[列2]]="",
          テーブル14152324[[#This Row],[列4]]=""),
     0,
     IFERROR(HOUR(テーブル14152324[[#This Row],[列4]]-テーブル14152324[[#This Row],[列15]]-テーブル14152324[[#This Row],[列2]]),
                  IFERROR(HOUR(テーブル14152324[[#This Row],[列4]]-テーブル14152324[[#This Row],[列2]]),
                               0)))</f>
        <v>0</v>
      </c>
      <c r="H18" s="28" t="s">
        <v>22</v>
      </c>
      <c r="I18" s="34" t="str">
        <f>IF(OR(テーブル14152324[[#This Row],[列2]]="",
          テーブル14152324[[#This Row],[列4]]=""),
     "00",
     IF(ISERROR(MINUTE(テーブル14152324[[#This Row],[列4]]-テーブル14152324[[#This Row],[列15]]-テーブル14152324[[#This Row],[列2]])),
        IF(ISERROR(MINUTE(テーブル14152324[[#This Row],[列4]]-テーブル14152324[[#This Row],[列2]])),
           "00",
           IF(MINUTE(テーブル14152324[[#This Row],[列4]]-テーブル14152324[[#This Row],[列2]])&lt;30,
              "00",
              30)),
        IF(MINUTE(テーブル14152324[[#This Row],[列4]]-テーブル14152324[[#This Row],[列15]]-テーブル14152324[[#This Row],[列2]])&lt;30,
           "00",
           30)))</f>
        <v>00</v>
      </c>
      <c r="J18" s="30" t="s">
        <v>23</v>
      </c>
      <c r="K18" s="31">
        <f>IFERROR((テーブル14152324[[#This Row],[列5]]+テーブル14152324[[#This Row],[列7]]/60)*$C$5,"")</f>
        <v>0</v>
      </c>
      <c r="L18" s="32" t="s">
        <v>4</v>
      </c>
      <c r="M18" s="149"/>
      <c r="N18" s="33"/>
      <c r="O18" s="50"/>
      <c r="P18" s="25"/>
    </row>
    <row r="19" spans="1:16" ht="22.5" customHeight="1" x14ac:dyDescent="0.15">
      <c r="A19" s="137"/>
      <c r="B19" s="160" t="str">
        <f>IF(テーブル14152324[[#This Row],[列1]]="",
    "",
    TEXT(テーブル14152324[[#This Row],[列1]],"(aaa)"))</f>
        <v/>
      </c>
      <c r="C19" s="138" t="s">
        <v>20</v>
      </c>
      <c r="D19" s="59" t="s">
        <v>21</v>
      </c>
      <c r="E19" s="143" t="s">
        <v>20</v>
      </c>
      <c r="F19" s="144" t="s">
        <v>32</v>
      </c>
      <c r="G19" s="27">
        <f>IF(OR(テーブル14152324[[#This Row],[列2]]="",
          テーブル14152324[[#This Row],[列4]]=""),
     0,
     IFERROR(HOUR(テーブル14152324[[#This Row],[列4]]-テーブル14152324[[#This Row],[列15]]-テーブル14152324[[#This Row],[列2]]),
                  IFERROR(HOUR(テーブル14152324[[#This Row],[列4]]-テーブル14152324[[#This Row],[列2]]),
                               0)))</f>
        <v>0</v>
      </c>
      <c r="H19" s="28" t="s">
        <v>22</v>
      </c>
      <c r="I19" s="34" t="str">
        <f>IF(OR(テーブル14152324[[#This Row],[列2]]="",
          テーブル14152324[[#This Row],[列4]]=""),
     "00",
     IF(ISERROR(MINUTE(テーブル14152324[[#This Row],[列4]]-テーブル14152324[[#This Row],[列15]]-テーブル14152324[[#This Row],[列2]])),
        IF(ISERROR(MINUTE(テーブル14152324[[#This Row],[列4]]-テーブル14152324[[#This Row],[列2]])),
           "00",
           IF(MINUTE(テーブル14152324[[#This Row],[列4]]-テーブル14152324[[#This Row],[列2]])&lt;30,
              "00",
              30)),
        IF(MINUTE(テーブル14152324[[#This Row],[列4]]-テーブル14152324[[#This Row],[列15]]-テーブル14152324[[#This Row],[列2]])&lt;30,
           "00",
           30)))</f>
        <v>00</v>
      </c>
      <c r="J19" s="30" t="s">
        <v>23</v>
      </c>
      <c r="K19" s="31">
        <f>IFERROR((テーブル14152324[[#This Row],[列5]]+テーブル14152324[[#This Row],[列7]]/60)*$C$5,"")</f>
        <v>0</v>
      </c>
      <c r="L19" s="32" t="s">
        <v>4</v>
      </c>
      <c r="M19" s="149"/>
      <c r="N19" s="33"/>
      <c r="O19" s="50"/>
      <c r="P19" s="25"/>
    </row>
    <row r="20" spans="1:16" ht="22.5" customHeight="1" x14ac:dyDescent="0.15">
      <c r="A20" s="137"/>
      <c r="B20" s="160" t="str">
        <f>IF(テーブル14152324[[#This Row],[列1]]="",
    "",
    TEXT(テーブル14152324[[#This Row],[列1]],"(aaa)"))</f>
        <v/>
      </c>
      <c r="C20" s="138" t="s">
        <v>20</v>
      </c>
      <c r="D20" s="59" t="s">
        <v>21</v>
      </c>
      <c r="E20" s="143" t="s">
        <v>20</v>
      </c>
      <c r="F20" s="144" t="s">
        <v>32</v>
      </c>
      <c r="G20" s="27">
        <f>IF(OR(テーブル14152324[[#This Row],[列2]]="",
          テーブル14152324[[#This Row],[列4]]=""),
     0,
     IFERROR(HOUR(テーブル14152324[[#This Row],[列4]]-テーブル14152324[[#This Row],[列15]]-テーブル14152324[[#This Row],[列2]]),
                  IFERROR(HOUR(テーブル14152324[[#This Row],[列4]]-テーブル14152324[[#This Row],[列2]]),
                               0)))</f>
        <v>0</v>
      </c>
      <c r="H20" s="28" t="s">
        <v>22</v>
      </c>
      <c r="I20" s="34" t="str">
        <f>IF(OR(テーブル14152324[[#This Row],[列2]]="",
          テーブル14152324[[#This Row],[列4]]=""),
     "00",
     IF(ISERROR(MINUTE(テーブル14152324[[#This Row],[列4]]-テーブル14152324[[#This Row],[列15]]-テーブル14152324[[#This Row],[列2]])),
        IF(ISERROR(MINUTE(テーブル14152324[[#This Row],[列4]]-テーブル14152324[[#This Row],[列2]])),
           "00",
           IF(MINUTE(テーブル14152324[[#This Row],[列4]]-テーブル14152324[[#This Row],[列2]])&lt;30,
              "00",
              30)),
        IF(MINUTE(テーブル14152324[[#This Row],[列4]]-テーブル14152324[[#This Row],[列15]]-テーブル14152324[[#This Row],[列2]])&lt;30,
           "00",
           30)))</f>
        <v>00</v>
      </c>
      <c r="J20" s="30" t="s">
        <v>23</v>
      </c>
      <c r="K20" s="31">
        <f>IFERROR((テーブル14152324[[#This Row],[列5]]+テーブル14152324[[#This Row],[列7]]/60)*$C$5,"")</f>
        <v>0</v>
      </c>
      <c r="L20" s="32" t="s">
        <v>4</v>
      </c>
      <c r="M20" s="149"/>
      <c r="N20" s="33"/>
      <c r="O20" s="50"/>
      <c r="P20" s="25"/>
    </row>
    <row r="21" spans="1:16" ht="22.5" customHeight="1" x14ac:dyDescent="0.15">
      <c r="A21" s="137"/>
      <c r="B21" s="160" t="str">
        <f>IF(テーブル14152324[[#This Row],[列1]]="",
    "",
    TEXT(テーブル14152324[[#This Row],[列1]],"(aaa)"))</f>
        <v/>
      </c>
      <c r="C21" s="138" t="s">
        <v>20</v>
      </c>
      <c r="D21" s="59" t="s">
        <v>21</v>
      </c>
      <c r="E21" s="143" t="s">
        <v>20</v>
      </c>
      <c r="F21" s="144" t="s">
        <v>32</v>
      </c>
      <c r="G21" s="27">
        <f>IF(OR(テーブル14152324[[#This Row],[列2]]="",
          テーブル14152324[[#This Row],[列4]]=""),
     0,
     IFERROR(HOUR(テーブル14152324[[#This Row],[列4]]-テーブル14152324[[#This Row],[列15]]-テーブル14152324[[#This Row],[列2]]),
                  IFERROR(HOUR(テーブル14152324[[#This Row],[列4]]-テーブル14152324[[#This Row],[列2]]),
                               0)))</f>
        <v>0</v>
      </c>
      <c r="H21" s="28" t="s">
        <v>22</v>
      </c>
      <c r="I21" s="34" t="str">
        <f>IF(OR(テーブル14152324[[#This Row],[列2]]="",
          テーブル14152324[[#This Row],[列4]]=""),
     "00",
     IF(ISERROR(MINUTE(テーブル14152324[[#This Row],[列4]]-テーブル14152324[[#This Row],[列15]]-テーブル14152324[[#This Row],[列2]])),
        IF(ISERROR(MINUTE(テーブル14152324[[#This Row],[列4]]-テーブル14152324[[#This Row],[列2]])),
           "00",
           IF(MINUTE(テーブル14152324[[#This Row],[列4]]-テーブル14152324[[#This Row],[列2]])&lt;30,
              "00",
              30)),
        IF(MINUTE(テーブル14152324[[#This Row],[列4]]-テーブル14152324[[#This Row],[列15]]-テーブル14152324[[#This Row],[列2]])&lt;30,
           "00",
           30)))</f>
        <v>00</v>
      </c>
      <c r="J21" s="30" t="s">
        <v>23</v>
      </c>
      <c r="K21" s="31">
        <f>IFERROR((テーブル14152324[[#This Row],[列5]]+テーブル14152324[[#This Row],[列7]]/60)*$C$5,"")</f>
        <v>0</v>
      </c>
      <c r="L21" s="32" t="s">
        <v>4</v>
      </c>
      <c r="M21" s="149"/>
      <c r="N21" s="33"/>
      <c r="O21" s="50"/>
      <c r="P21" s="25"/>
    </row>
    <row r="22" spans="1:16" ht="22.5" customHeight="1" x14ac:dyDescent="0.15">
      <c r="A22" s="137"/>
      <c r="B22" s="160" t="str">
        <f>IF(テーブル14152324[[#This Row],[列1]]="",
    "",
    TEXT(テーブル14152324[[#This Row],[列1]],"(aaa)"))</f>
        <v/>
      </c>
      <c r="C22" s="138" t="s">
        <v>20</v>
      </c>
      <c r="D22" s="59" t="s">
        <v>21</v>
      </c>
      <c r="E22" s="143" t="s">
        <v>20</v>
      </c>
      <c r="F22" s="144" t="s">
        <v>32</v>
      </c>
      <c r="G22" s="27">
        <f>IF(OR(テーブル14152324[[#This Row],[列2]]="",
          テーブル14152324[[#This Row],[列4]]=""),
     0,
     IFERROR(HOUR(テーブル14152324[[#This Row],[列4]]-テーブル14152324[[#This Row],[列15]]-テーブル14152324[[#This Row],[列2]]),
                  IFERROR(HOUR(テーブル14152324[[#This Row],[列4]]-テーブル14152324[[#This Row],[列2]]),
                               0)))</f>
        <v>0</v>
      </c>
      <c r="H22" s="28" t="s">
        <v>22</v>
      </c>
      <c r="I22" s="34" t="str">
        <f>IF(OR(テーブル14152324[[#This Row],[列2]]="",
          テーブル14152324[[#This Row],[列4]]=""),
     "00",
     IF(ISERROR(MINUTE(テーブル14152324[[#This Row],[列4]]-テーブル14152324[[#This Row],[列15]]-テーブル14152324[[#This Row],[列2]])),
        IF(ISERROR(MINUTE(テーブル14152324[[#This Row],[列4]]-テーブル14152324[[#This Row],[列2]])),
           "00",
           IF(MINUTE(テーブル14152324[[#This Row],[列4]]-テーブル14152324[[#This Row],[列2]])&lt;30,
              "00",
              30)),
        IF(MINUTE(テーブル14152324[[#This Row],[列4]]-テーブル14152324[[#This Row],[列15]]-テーブル14152324[[#This Row],[列2]])&lt;30,
           "00",
           30)))</f>
        <v>00</v>
      </c>
      <c r="J22" s="30" t="s">
        <v>23</v>
      </c>
      <c r="K22" s="31">
        <f>IFERROR((テーブル14152324[[#This Row],[列5]]+テーブル14152324[[#This Row],[列7]]/60)*$C$5,"")</f>
        <v>0</v>
      </c>
      <c r="L22" s="32" t="s">
        <v>4</v>
      </c>
      <c r="M22" s="149"/>
      <c r="N22" s="33"/>
      <c r="O22" s="50"/>
      <c r="P22" s="25"/>
    </row>
    <row r="23" spans="1:16" ht="22.5" customHeight="1" x14ac:dyDescent="0.15">
      <c r="A23" s="137"/>
      <c r="B23" s="160" t="str">
        <f>IF(テーブル14152324[[#This Row],[列1]]="",
    "",
    TEXT(テーブル14152324[[#This Row],[列1]],"(aaa)"))</f>
        <v/>
      </c>
      <c r="C23" s="138" t="s">
        <v>20</v>
      </c>
      <c r="D23" s="59" t="s">
        <v>21</v>
      </c>
      <c r="E23" s="143" t="s">
        <v>20</v>
      </c>
      <c r="F23" s="144" t="s">
        <v>32</v>
      </c>
      <c r="G23" s="27">
        <f>IF(OR(テーブル14152324[[#This Row],[列2]]="",
          テーブル14152324[[#This Row],[列4]]=""),
     0,
     IFERROR(HOUR(テーブル14152324[[#This Row],[列4]]-テーブル14152324[[#This Row],[列15]]-テーブル14152324[[#This Row],[列2]]),
                  IFERROR(HOUR(テーブル14152324[[#This Row],[列4]]-テーブル14152324[[#This Row],[列2]]),
                               0)))</f>
        <v>0</v>
      </c>
      <c r="H23" s="28" t="s">
        <v>22</v>
      </c>
      <c r="I23" s="34" t="str">
        <f>IF(OR(テーブル14152324[[#This Row],[列2]]="",
          テーブル14152324[[#This Row],[列4]]=""),
     "00",
     IF(ISERROR(MINUTE(テーブル14152324[[#This Row],[列4]]-テーブル14152324[[#This Row],[列15]]-テーブル14152324[[#This Row],[列2]])),
        IF(ISERROR(MINUTE(テーブル14152324[[#This Row],[列4]]-テーブル14152324[[#This Row],[列2]])),
           "00",
           IF(MINUTE(テーブル14152324[[#This Row],[列4]]-テーブル14152324[[#This Row],[列2]])&lt;30,
              "00",
              30)),
        IF(MINUTE(テーブル14152324[[#This Row],[列4]]-テーブル14152324[[#This Row],[列15]]-テーブル14152324[[#This Row],[列2]])&lt;30,
           "00",
           30)))</f>
        <v>00</v>
      </c>
      <c r="J23" s="30" t="s">
        <v>23</v>
      </c>
      <c r="K23" s="31">
        <f>IFERROR((テーブル14152324[[#This Row],[列5]]+テーブル14152324[[#This Row],[列7]]/60)*$C$5,"")</f>
        <v>0</v>
      </c>
      <c r="L23" s="32" t="s">
        <v>4</v>
      </c>
      <c r="M23" s="149"/>
      <c r="N23" s="33"/>
      <c r="O23" s="50"/>
      <c r="P23" s="25"/>
    </row>
    <row r="24" spans="1:16" ht="22.5" customHeight="1" x14ac:dyDescent="0.15">
      <c r="A24" s="137"/>
      <c r="B24" s="160" t="str">
        <f>IF(テーブル14152324[[#This Row],[列1]]="",
    "",
    TEXT(テーブル14152324[[#This Row],[列1]],"(aaa)"))</f>
        <v/>
      </c>
      <c r="C24" s="138" t="s">
        <v>20</v>
      </c>
      <c r="D24" s="59" t="s">
        <v>21</v>
      </c>
      <c r="E24" s="143" t="s">
        <v>20</v>
      </c>
      <c r="F24" s="144" t="s">
        <v>32</v>
      </c>
      <c r="G24" s="27">
        <f>IF(OR(テーブル14152324[[#This Row],[列2]]="",
          テーブル14152324[[#This Row],[列4]]=""),
     0,
     IFERROR(HOUR(テーブル14152324[[#This Row],[列4]]-テーブル14152324[[#This Row],[列15]]-テーブル14152324[[#This Row],[列2]]),
                  IFERROR(HOUR(テーブル14152324[[#This Row],[列4]]-テーブル14152324[[#This Row],[列2]]),
                               0)))</f>
        <v>0</v>
      </c>
      <c r="H24" s="28" t="s">
        <v>22</v>
      </c>
      <c r="I24" s="34" t="str">
        <f>IF(OR(テーブル14152324[[#This Row],[列2]]="",
          テーブル14152324[[#This Row],[列4]]=""),
     "00",
     IF(ISERROR(MINUTE(テーブル14152324[[#This Row],[列4]]-テーブル14152324[[#This Row],[列15]]-テーブル14152324[[#This Row],[列2]])),
        IF(ISERROR(MINUTE(テーブル14152324[[#This Row],[列4]]-テーブル14152324[[#This Row],[列2]])),
           "00",
           IF(MINUTE(テーブル14152324[[#This Row],[列4]]-テーブル14152324[[#This Row],[列2]])&lt;30,
              "00",
              30)),
        IF(MINUTE(テーブル14152324[[#This Row],[列4]]-テーブル14152324[[#This Row],[列15]]-テーブル14152324[[#This Row],[列2]])&lt;30,
           "00",
           30)))</f>
        <v>00</v>
      </c>
      <c r="J24" s="30" t="s">
        <v>23</v>
      </c>
      <c r="K24" s="31">
        <f>IFERROR((テーブル14152324[[#This Row],[列5]]+テーブル14152324[[#This Row],[列7]]/60)*$C$5,"")</f>
        <v>0</v>
      </c>
      <c r="L24" s="32" t="s">
        <v>4</v>
      </c>
      <c r="M24" s="148"/>
      <c r="N24" s="33"/>
      <c r="O24" s="50"/>
      <c r="P24" s="25"/>
    </row>
    <row r="25" spans="1:16" ht="22.5" customHeight="1" x14ac:dyDescent="0.15">
      <c r="A25" s="137"/>
      <c r="B25" s="160" t="str">
        <f>IF(テーブル14152324[[#This Row],[列1]]="",
    "",
    TEXT(テーブル14152324[[#This Row],[列1]],"(aaa)"))</f>
        <v/>
      </c>
      <c r="C25" s="138" t="s">
        <v>20</v>
      </c>
      <c r="D25" s="59" t="s">
        <v>21</v>
      </c>
      <c r="E25" s="143" t="s">
        <v>20</v>
      </c>
      <c r="F25" s="144" t="s">
        <v>32</v>
      </c>
      <c r="G25" s="27">
        <f>IF(OR(テーブル14152324[[#This Row],[列2]]="",
          テーブル14152324[[#This Row],[列4]]=""),
     0,
     IFERROR(HOUR(テーブル14152324[[#This Row],[列4]]-テーブル14152324[[#This Row],[列15]]-テーブル14152324[[#This Row],[列2]]),
                  IFERROR(HOUR(テーブル14152324[[#This Row],[列4]]-テーブル14152324[[#This Row],[列2]]),
                               0)))</f>
        <v>0</v>
      </c>
      <c r="H25" s="28" t="s">
        <v>22</v>
      </c>
      <c r="I25" s="34" t="str">
        <f>IF(OR(テーブル14152324[[#This Row],[列2]]="",
          テーブル14152324[[#This Row],[列4]]=""),
     "00",
     IF(ISERROR(MINUTE(テーブル14152324[[#This Row],[列4]]-テーブル14152324[[#This Row],[列15]]-テーブル14152324[[#This Row],[列2]])),
        IF(ISERROR(MINUTE(テーブル14152324[[#This Row],[列4]]-テーブル14152324[[#This Row],[列2]])),
           "00",
           IF(MINUTE(テーブル14152324[[#This Row],[列4]]-テーブル14152324[[#This Row],[列2]])&lt;30,
              "00",
              30)),
        IF(MINUTE(テーブル14152324[[#This Row],[列4]]-テーブル14152324[[#This Row],[列15]]-テーブル14152324[[#This Row],[列2]])&lt;30,
           "00",
           30)))</f>
        <v>00</v>
      </c>
      <c r="J25" s="30" t="s">
        <v>23</v>
      </c>
      <c r="K25" s="31">
        <f>IFERROR((テーブル14152324[[#This Row],[列5]]+テーブル14152324[[#This Row],[列7]]/60)*$C$5,"")</f>
        <v>0</v>
      </c>
      <c r="L25" s="32" t="s">
        <v>4</v>
      </c>
      <c r="M25" s="149"/>
      <c r="N25" s="33"/>
      <c r="O25" s="50"/>
      <c r="P25" s="25"/>
    </row>
    <row r="26" spans="1:16" ht="22.5" customHeight="1" x14ac:dyDescent="0.15">
      <c r="A26" s="137"/>
      <c r="B26" s="160" t="str">
        <f>IF(テーブル14152324[[#This Row],[列1]]="",
    "",
    TEXT(テーブル14152324[[#This Row],[列1]],"(aaa)"))</f>
        <v/>
      </c>
      <c r="C26" s="138" t="s">
        <v>20</v>
      </c>
      <c r="D26" s="59" t="s">
        <v>21</v>
      </c>
      <c r="E26" s="143" t="s">
        <v>20</v>
      </c>
      <c r="F26" s="144" t="s">
        <v>32</v>
      </c>
      <c r="G26" s="27">
        <f>IF(OR(テーブル14152324[[#This Row],[列2]]="",
          テーブル14152324[[#This Row],[列4]]=""),
     0,
     IFERROR(HOUR(テーブル14152324[[#This Row],[列4]]-テーブル14152324[[#This Row],[列15]]-テーブル14152324[[#This Row],[列2]]),
                  IFERROR(HOUR(テーブル14152324[[#This Row],[列4]]-テーブル14152324[[#This Row],[列2]]),
                               0)))</f>
        <v>0</v>
      </c>
      <c r="H26" s="28" t="s">
        <v>22</v>
      </c>
      <c r="I26" s="34" t="str">
        <f>IF(OR(テーブル14152324[[#This Row],[列2]]="",
          テーブル14152324[[#This Row],[列4]]=""),
     "00",
     IF(ISERROR(MINUTE(テーブル14152324[[#This Row],[列4]]-テーブル14152324[[#This Row],[列15]]-テーブル14152324[[#This Row],[列2]])),
        IF(ISERROR(MINUTE(テーブル14152324[[#This Row],[列4]]-テーブル14152324[[#This Row],[列2]])),
           "00",
           IF(MINUTE(テーブル14152324[[#This Row],[列4]]-テーブル14152324[[#This Row],[列2]])&lt;30,
              "00",
              30)),
        IF(MINUTE(テーブル14152324[[#This Row],[列4]]-テーブル14152324[[#This Row],[列15]]-テーブル14152324[[#This Row],[列2]])&lt;30,
           "00",
           30)))</f>
        <v>00</v>
      </c>
      <c r="J26" s="30" t="s">
        <v>23</v>
      </c>
      <c r="K26" s="31">
        <f>IFERROR((テーブル14152324[[#This Row],[列5]]+テーブル14152324[[#This Row],[列7]]/60)*$C$5,"")</f>
        <v>0</v>
      </c>
      <c r="L26" s="32" t="s">
        <v>4</v>
      </c>
      <c r="M26" s="149"/>
      <c r="N26" s="33"/>
      <c r="O26" s="50"/>
      <c r="P26" s="25"/>
    </row>
    <row r="27" spans="1:16" ht="22.5" customHeight="1" x14ac:dyDescent="0.15">
      <c r="A27" s="137"/>
      <c r="B27" s="160" t="str">
        <f>IF(テーブル14152324[[#This Row],[列1]]="",
    "",
    TEXT(テーブル14152324[[#This Row],[列1]],"(aaa)"))</f>
        <v/>
      </c>
      <c r="C27" s="138" t="s">
        <v>20</v>
      </c>
      <c r="D27" s="59" t="s">
        <v>21</v>
      </c>
      <c r="E27" s="143" t="s">
        <v>20</v>
      </c>
      <c r="F27" s="144" t="s">
        <v>32</v>
      </c>
      <c r="G27" s="27">
        <f>IF(OR(テーブル14152324[[#This Row],[列2]]="",
          テーブル14152324[[#This Row],[列4]]=""),
     0,
     IFERROR(HOUR(テーブル14152324[[#This Row],[列4]]-テーブル14152324[[#This Row],[列15]]-テーブル14152324[[#This Row],[列2]]),
                  IFERROR(HOUR(テーブル14152324[[#This Row],[列4]]-テーブル14152324[[#This Row],[列2]]),
                               0)))</f>
        <v>0</v>
      </c>
      <c r="H27" s="28" t="s">
        <v>22</v>
      </c>
      <c r="I27" s="34" t="str">
        <f>IF(OR(テーブル14152324[[#This Row],[列2]]="",
          テーブル14152324[[#This Row],[列4]]=""),
     "00",
     IF(ISERROR(MINUTE(テーブル14152324[[#This Row],[列4]]-テーブル14152324[[#This Row],[列15]]-テーブル14152324[[#This Row],[列2]])),
        IF(ISERROR(MINUTE(テーブル14152324[[#This Row],[列4]]-テーブル14152324[[#This Row],[列2]])),
           "00",
           IF(MINUTE(テーブル14152324[[#This Row],[列4]]-テーブル14152324[[#This Row],[列2]])&lt;30,
              "00",
              30)),
        IF(MINUTE(テーブル14152324[[#This Row],[列4]]-テーブル14152324[[#This Row],[列15]]-テーブル14152324[[#This Row],[列2]])&lt;30,
           "00",
           30)))</f>
        <v>00</v>
      </c>
      <c r="J27" s="30" t="s">
        <v>23</v>
      </c>
      <c r="K27" s="31">
        <f>IFERROR((テーブル14152324[[#This Row],[列5]]+テーブル14152324[[#This Row],[列7]]/60)*$C$5,"")</f>
        <v>0</v>
      </c>
      <c r="L27" s="32" t="s">
        <v>4</v>
      </c>
      <c r="M27" s="149"/>
      <c r="N27" s="33"/>
      <c r="O27" s="50"/>
      <c r="P27" s="25"/>
    </row>
    <row r="28" spans="1:16" ht="22.5" customHeight="1" x14ac:dyDescent="0.15">
      <c r="A28" s="137"/>
      <c r="B28" s="160" t="str">
        <f>IF(テーブル14152324[[#This Row],[列1]]="",
    "",
    TEXT(テーブル14152324[[#This Row],[列1]],"(aaa)"))</f>
        <v/>
      </c>
      <c r="C28" s="138" t="s">
        <v>20</v>
      </c>
      <c r="D28" s="59" t="s">
        <v>21</v>
      </c>
      <c r="E28" s="143" t="s">
        <v>20</v>
      </c>
      <c r="F28" s="144" t="s">
        <v>32</v>
      </c>
      <c r="G28" s="27">
        <f>IF(OR(テーブル14152324[[#This Row],[列2]]="",
          テーブル14152324[[#This Row],[列4]]=""),
     0,
     IFERROR(HOUR(テーブル14152324[[#This Row],[列4]]-テーブル14152324[[#This Row],[列15]]-テーブル14152324[[#This Row],[列2]]),
                  IFERROR(HOUR(テーブル14152324[[#This Row],[列4]]-テーブル14152324[[#This Row],[列2]]),
                               0)))</f>
        <v>0</v>
      </c>
      <c r="H28" s="28" t="s">
        <v>22</v>
      </c>
      <c r="I28" s="34" t="str">
        <f>IF(OR(テーブル14152324[[#This Row],[列2]]="",
          テーブル14152324[[#This Row],[列4]]=""),
     "00",
     IF(ISERROR(MINUTE(テーブル14152324[[#This Row],[列4]]-テーブル14152324[[#This Row],[列15]]-テーブル14152324[[#This Row],[列2]])),
        IF(ISERROR(MINUTE(テーブル14152324[[#This Row],[列4]]-テーブル14152324[[#This Row],[列2]])),
           "00",
           IF(MINUTE(テーブル14152324[[#This Row],[列4]]-テーブル14152324[[#This Row],[列2]])&lt;30,
              "00",
              30)),
        IF(MINUTE(テーブル14152324[[#This Row],[列4]]-テーブル14152324[[#This Row],[列15]]-テーブル14152324[[#This Row],[列2]])&lt;30,
           "00",
           30)))</f>
        <v>00</v>
      </c>
      <c r="J28" s="30" t="s">
        <v>23</v>
      </c>
      <c r="K28" s="31">
        <f>IFERROR((テーブル14152324[[#This Row],[列5]]+テーブル14152324[[#This Row],[列7]]/60)*$C$5,"")</f>
        <v>0</v>
      </c>
      <c r="L28" s="32" t="s">
        <v>4</v>
      </c>
      <c r="M28" s="149"/>
      <c r="N28" s="33"/>
      <c r="O28" s="50"/>
      <c r="P28" s="25"/>
    </row>
    <row r="29" spans="1:16" ht="22.5" customHeight="1" x14ac:dyDescent="0.15">
      <c r="A29" s="137"/>
      <c r="B29" s="160" t="str">
        <f>IF(テーブル14152324[[#This Row],[列1]]="",
    "",
    TEXT(テーブル14152324[[#This Row],[列1]],"(aaa)"))</f>
        <v/>
      </c>
      <c r="C29" s="138" t="s">
        <v>20</v>
      </c>
      <c r="D29" s="59" t="s">
        <v>21</v>
      </c>
      <c r="E29" s="143" t="s">
        <v>20</v>
      </c>
      <c r="F29" s="144" t="s">
        <v>32</v>
      </c>
      <c r="G29" s="27">
        <f>IF(OR(テーブル14152324[[#This Row],[列2]]="",
          テーブル14152324[[#This Row],[列4]]=""),
     0,
     IFERROR(HOUR(テーブル14152324[[#This Row],[列4]]-テーブル14152324[[#This Row],[列15]]-テーブル14152324[[#This Row],[列2]]),
                  IFERROR(HOUR(テーブル14152324[[#This Row],[列4]]-テーブル14152324[[#This Row],[列2]]),
                               0)))</f>
        <v>0</v>
      </c>
      <c r="H29" s="28" t="s">
        <v>22</v>
      </c>
      <c r="I29" s="34" t="str">
        <f>IF(OR(テーブル14152324[[#This Row],[列2]]="",
          テーブル14152324[[#This Row],[列4]]=""),
     "00",
     IF(ISERROR(MINUTE(テーブル14152324[[#This Row],[列4]]-テーブル14152324[[#This Row],[列15]]-テーブル14152324[[#This Row],[列2]])),
        IF(ISERROR(MINUTE(テーブル14152324[[#This Row],[列4]]-テーブル14152324[[#This Row],[列2]])),
           "00",
           IF(MINUTE(テーブル14152324[[#This Row],[列4]]-テーブル14152324[[#This Row],[列2]])&lt;30,
              "00",
              30)),
        IF(MINUTE(テーブル14152324[[#This Row],[列4]]-テーブル14152324[[#This Row],[列15]]-テーブル14152324[[#This Row],[列2]])&lt;30,
           "00",
           30)))</f>
        <v>00</v>
      </c>
      <c r="J29" s="30" t="s">
        <v>23</v>
      </c>
      <c r="K29" s="31">
        <f>IFERROR((テーブル14152324[[#This Row],[列5]]+テーブル14152324[[#This Row],[列7]]/60)*$C$5,"")</f>
        <v>0</v>
      </c>
      <c r="L29" s="32" t="s">
        <v>4</v>
      </c>
      <c r="M29" s="149"/>
      <c r="N29" s="33"/>
      <c r="O29" s="50"/>
      <c r="P29" s="25"/>
    </row>
    <row r="30" spans="1:16" ht="22.5" customHeight="1" thickBot="1" x14ac:dyDescent="0.2">
      <c r="A30" s="139"/>
      <c r="B30" s="161" t="str">
        <f>IF(テーブル14152324[[#This Row],[列1]]="",
    "",
    TEXT(テーブル14152324[[#This Row],[列1]],"(aaa)"))</f>
        <v/>
      </c>
      <c r="C30" s="140" t="s">
        <v>20</v>
      </c>
      <c r="D30" s="35" t="s">
        <v>21</v>
      </c>
      <c r="E30" s="145" t="s">
        <v>20</v>
      </c>
      <c r="F30" s="146" t="s">
        <v>32</v>
      </c>
      <c r="G30" s="36">
        <f>IF(OR(テーブル14152324[[#This Row],[列2]]="",
          テーブル14152324[[#This Row],[列4]]=""),
     0,
     IFERROR(HOUR(テーブル14152324[[#This Row],[列4]]-テーブル14152324[[#This Row],[列15]]-テーブル14152324[[#This Row],[列2]]),
                  IFERROR(HOUR(テーブル14152324[[#This Row],[列4]]-テーブル14152324[[#This Row],[列2]]),
                               0)))</f>
        <v>0</v>
      </c>
      <c r="H30" s="37" t="s">
        <v>22</v>
      </c>
      <c r="I30" s="38" t="str">
        <f>IF(OR(テーブル14152324[[#This Row],[列2]]="",
          テーブル14152324[[#This Row],[列4]]=""),
     "00",
     IF(ISERROR(MINUTE(テーブル14152324[[#This Row],[列4]]-テーブル14152324[[#This Row],[列15]]-テーブル14152324[[#This Row],[列2]])),
        IF(ISERROR(MINUTE(テーブル14152324[[#This Row],[列4]]-テーブル14152324[[#This Row],[列2]])),
           "00",
           IF(MINUTE(テーブル14152324[[#This Row],[列4]]-テーブル14152324[[#This Row],[列2]])&lt;30,
              "00",
              30)),
        IF(MINUTE(テーブル14152324[[#This Row],[列4]]-テーブル14152324[[#This Row],[列15]]-テーブル14152324[[#This Row],[列2]])&lt;30,
           "00",
           30)))</f>
        <v>00</v>
      </c>
      <c r="J30" s="39" t="s">
        <v>23</v>
      </c>
      <c r="K30" s="40">
        <f>IFERROR((テーブル14152324[[#This Row],[列5]]+テーブル14152324[[#This Row],[列7]]/60)*$C$5,"")</f>
        <v>0</v>
      </c>
      <c r="L30" s="41" t="s">
        <v>4</v>
      </c>
      <c r="M30" s="150"/>
      <c r="N30" s="42"/>
      <c r="O30" s="50"/>
      <c r="P30" s="25"/>
    </row>
    <row r="31" spans="1:16" ht="22.5" customHeight="1" thickBot="1" x14ac:dyDescent="0.2">
      <c r="A31" s="189" t="s">
        <v>27</v>
      </c>
      <c r="B31" s="190"/>
      <c r="C31" s="191"/>
      <c r="D31" s="192"/>
      <c r="E31" s="193"/>
      <c r="F31" s="57"/>
      <c r="G31" s="194">
        <f>SUM(テーブル14152324[[#All],[列5]])+SUM(テーブル14152324[[#All],[列7]])/60</f>
        <v>0</v>
      </c>
      <c r="H31" s="195"/>
      <c r="I31" s="196" t="s">
        <v>24</v>
      </c>
      <c r="J31" s="197"/>
      <c r="K31" s="43">
        <f>SUM(テーブル14152324[[#All],[列9]])</f>
        <v>0</v>
      </c>
      <c r="L31" s="44" t="s">
        <v>4</v>
      </c>
      <c r="M31" s="185"/>
      <c r="N31" s="186"/>
    </row>
    <row r="32" spans="1:16" x14ac:dyDescent="0.15">
      <c r="A32" s="45"/>
      <c r="B32" s="45"/>
      <c r="C32" s="46"/>
      <c r="D32" s="46"/>
      <c r="E32" s="46"/>
      <c r="F32" s="46"/>
      <c r="G32" s="47"/>
      <c r="H32" s="47"/>
      <c r="I32" s="46"/>
      <c r="J32" s="46"/>
      <c r="K32" s="48"/>
      <c r="L32" s="10"/>
      <c r="M32" s="49"/>
    </row>
  </sheetData>
  <sheetProtection selectLockedCells="1"/>
  <mergeCells count="17">
    <mergeCell ref="K7:L7"/>
    <mergeCell ref="D1:M1"/>
    <mergeCell ref="A2:M2"/>
    <mergeCell ref="A3:B3"/>
    <mergeCell ref="C3:E3"/>
    <mergeCell ref="A4:B4"/>
    <mergeCell ref="C4:E4"/>
    <mergeCell ref="A5:B5"/>
    <mergeCell ref="C5:E5"/>
    <mergeCell ref="A7:B7"/>
    <mergeCell ref="C7:E7"/>
    <mergeCell ref="G7:J7"/>
    <mergeCell ref="A31:B31"/>
    <mergeCell ref="C31:E31"/>
    <mergeCell ref="G31:H31"/>
    <mergeCell ref="I31:J31"/>
    <mergeCell ref="M31:N31"/>
  </mergeCells>
  <phoneticPr fontId="2"/>
  <printOptions horizontalCentered="1"/>
  <pageMargins left="0.39370078740157483" right="0.39370078740157483" top="0.78740157480314965" bottom="0.78740157480314965" header="0.23622047244094491" footer="0.31496062992125984"/>
  <pageSetup paperSize="9" orientation="portrait" r:id="rId1"/>
  <headerFooter alignWithMargins="0"/>
  <drawing r:id="rId2"/>
  <tableParts count="1">
    <tablePart r:id="rId3"/>
  </tablePart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P32"/>
  <sheetViews>
    <sheetView zoomScale="110" zoomScaleNormal="110" workbookViewId="0">
      <selection activeCell="B8" sqref="B8:B30"/>
    </sheetView>
  </sheetViews>
  <sheetFormatPr defaultColWidth="11.375" defaultRowHeight="10.5" x14ac:dyDescent="0.15"/>
  <cols>
    <col min="1" max="1" width="6.25" style="8" customWidth="1"/>
    <col min="2" max="2" width="3.125" style="8" customWidth="1"/>
    <col min="3" max="3" width="6.25" style="8" customWidth="1"/>
    <col min="4" max="4" width="3.125" style="13" customWidth="1"/>
    <col min="5" max="6" width="6.25" style="8" customWidth="1"/>
    <col min="7" max="10" width="3.125" style="8" customWidth="1"/>
    <col min="11" max="11" width="6.25" style="8" customWidth="1"/>
    <col min="12" max="12" width="3.125" style="8" customWidth="1"/>
    <col min="13" max="13" width="37.5" style="11" customWidth="1"/>
    <col min="14" max="15" width="6.25" style="8" customWidth="1"/>
    <col min="16" max="256" width="11.375" style="8"/>
    <col min="257" max="257" width="16.75" style="8" customWidth="1"/>
    <col min="258" max="258" width="11.125" style="8" customWidth="1"/>
    <col min="259" max="259" width="3.75" style="8" bestFit="1" customWidth="1"/>
    <col min="260" max="260" width="11.125" style="8" customWidth="1"/>
    <col min="261" max="261" width="6" style="8" customWidth="1"/>
    <col min="262" max="262" width="5.125" style="8" customWidth="1"/>
    <col min="263" max="263" width="5.75" style="8" customWidth="1"/>
    <col min="264" max="264" width="3.125" style="8" customWidth="1"/>
    <col min="265" max="265" width="12.875" style="8" customWidth="1"/>
    <col min="266" max="266" width="2.875" style="8" customWidth="1"/>
    <col min="267" max="267" width="83.875" style="8" customWidth="1"/>
    <col min="268" max="512" width="11.375" style="8"/>
    <col min="513" max="513" width="16.75" style="8" customWidth="1"/>
    <col min="514" max="514" width="11.125" style="8" customWidth="1"/>
    <col min="515" max="515" width="3.75" style="8" bestFit="1" customWidth="1"/>
    <col min="516" max="516" width="11.125" style="8" customWidth="1"/>
    <col min="517" max="517" width="6" style="8" customWidth="1"/>
    <col min="518" max="518" width="5.125" style="8" customWidth="1"/>
    <col min="519" max="519" width="5.75" style="8" customWidth="1"/>
    <col min="520" max="520" width="3.125" style="8" customWidth="1"/>
    <col min="521" max="521" width="12.875" style="8" customWidth="1"/>
    <col min="522" max="522" width="2.875" style="8" customWidth="1"/>
    <col min="523" max="523" width="83.875" style="8" customWidth="1"/>
    <col min="524" max="768" width="11.375" style="8"/>
    <col min="769" max="769" width="16.75" style="8" customWidth="1"/>
    <col min="770" max="770" width="11.125" style="8" customWidth="1"/>
    <col min="771" max="771" width="3.75" style="8" bestFit="1" customWidth="1"/>
    <col min="772" max="772" width="11.125" style="8" customWidth="1"/>
    <col min="773" max="773" width="6" style="8" customWidth="1"/>
    <col min="774" max="774" width="5.125" style="8" customWidth="1"/>
    <col min="775" max="775" width="5.75" style="8" customWidth="1"/>
    <col min="776" max="776" width="3.125" style="8" customWidth="1"/>
    <col min="777" max="777" width="12.875" style="8" customWidth="1"/>
    <col min="778" max="778" width="2.875" style="8" customWidth="1"/>
    <col min="779" max="779" width="83.875" style="8" customWidth="1"/>
    <col min="780" max="1024" width="11.375" style="8"/>
    <col min="1025" max="1025" width="16.75" style="8" customWidth="1"/>
    <col min="1026" max="1026" width="11.125" style="8" customWidth="1"/>
    <col min="1027" max="1027" width="3.75" style="8" bestFit="1" customWidth="1"/>
    <col min="1028" max="1028" width="11.125" style="8" customWidth="1"/>
    <col min="1029" max="1029" width="6" style="8" customWidth="1"/>
    <col min="1030" max="1030" width="5.125" style="8" customWidth="1"/>
    <col min="1031" max="1031" width="5.75" style="8" customWidth="1"/>
    <col min="1032" max="1032" width="3.125" style="8" customWidth="1"/>
    <col min="1033" max="1033" width="12.875" style="8" customWidth="1"/>
    <col min="1034" max="1034" width="2.875" style="8" customWidth="1"/>
    <col min="1035" max="1035" width="83.875" style="8" customWidth="1"/>
    <col min="1036" max="1280" width="11.375" style="8"/>
    <col min="1281" max="1281" width="16.75" style="8" customWidth="1"/>
    <col min="1282" max="1282" width="11.125" style="8" customWidth="1"/>
    <col min="1283" max="1283" width="3.75" style="8" bestFit="1" customWidth="1"/>
    <col min="1284" max="1284" width="11.125" style="8" customWidth="1"/>
    <col min="1285" max="1285" width="6" style="8" customWidth="1"/>
    <col min="1286" max="1286" width="5.125" style="8" customWidth="1"/>
    <col min="1287" max="1287" width="5.75" style="8" customWidth="1"/>
    <col min="1288" max="1288" width="3.125" style="8" customWidth="1"/>
    <col min="1289" max="1289" width="12.875" style="8" customWidth="1"/>
    <col min="1290" max="1290" width="2.875" style="8" customWidth="1"/>
    <col min="1291" max="1291" width="83.875" style="8" customWidth="1"/>
    <col min="1292" max="1536" width="11.375" style="8"/>
    <col min="1537" max="1537" width="16.75" style="8" customWidth="1"/>
    <col min="1538" max="1538" width="11.125" style="8" customWidth="1"/>
    <col min="1539" max="1539" width="3.75" style="8" bestFit="1" customWidth="1"/>
    <col min="1540" max="1540" width="11.125" style="8" customWidth="1"/>
    <col min="1541" max="1541" width="6" style="8" customWidth="1"/>
    <col min="1542" max="1542" width="5.125" style="8" customWidth="1"/>
    <col min="1543" max="1543" width="5.75" style="8" customWidth="1"/>
    <col min="1544" max="1544" width="3.125" style="8" customWidth="1"/>
    <col min="1545" max="1545" width="12.875" style="8" customWidth="1"/>
    <col min="1546" max="1546" width="2.875" style="8" customWidth="1"/>
    <col min="1547" max="1547" width="83.875" style="8" customWidth="1"/>
    <col min="1548" max="1792" width="11.375" style="8"/>
    <col min="1793" max="1793" width="16.75" style="8" customWidth="1"/>
    <col min="1794" max="1794" width="11.125" style="8" customWidth="1"/>
    <col min="1795" max="1795" width="3.75" style="8" bestFit="1" customWidth="1"/>
    <col min="1796" max="1796" width="11.125" style="8" customWidth="1"/>
    <col min="1797" max="1797" width="6" style="8" customWidth="1"/>
    <col min="1798" max="1798" width="5.125" style="8" customWidth="1"/>
    <col min="1799" max="1799" width="5.75" style="8" customWidth="1"/>
    <col min="1800" max="1800" width="3.125" style="8" customWidth="1"/>
    <col min="1801" max="1801" width="12.875" style="8" customWidth="1"/>
    <col min="1802" max="1802" width="2.875" style="8" customWidth="1"/>
    <col min="1803" max="1803" width="83.875" style="8" customWidth="1"/>
    <col min="1804" max="2048" width="11.375" style="8"/>
    <col min="2049" max="2049" width="16.75" style="8" customWidth="1"/>
    <col min="2050" max="2050" width="11.125" style="8" customWidth="1"/>
    <col min="2051" max="2051" width="3.75" style="8" bestFit="1" customWidth="1"/>
    <col min="2052" max="2052" width="11.125" style="8" customWidth="1"/>
    <col min="2053" max="2053" width="6" style="8" customWidth="1"/>
    <col min="2054" max="2054" width="5.125" style="8" customWidth="1"/>
    <col min="2055" max="2055" width="5.75" style="8" customWidth="1"/>
    <col min="2056" max="2056" width="3.125" style="8" customWidth="1"/>
    <col min="2057" max="2057" width="12.875" style="8" customWidth="1"/>
    <col min="2058" max="2058" width="2.875" style="8" customWidth="1"/>
    <col min="2059" max="2059" width="83.875" style="8" customWidth="1"/>
    <col min="2060" max="2304" width="11.375" style="8"/>
    <col min="2305" max="2305" width="16.75" style="8" customWidth="1"/>
    <col min="2306" max="2306" width="11.125" style="8" customWidth="1"/>
    <col min="2307" max="2307" width="3.75" style="8" bestFit="1" customWidth="1"/>
    <col min="2308" max="2308" width="11.125" style="8" customWidth="1"/>
    <col min="2309" max="2309" width="6" style="8" customWidth="1"/>
    <col min="2310" max="2310" width="5.125" style="8" customWidth="1"/>
    <col min="2311" max="2311" width="5.75" style="8" customWidth="1"/>
    <col min="2312" max="2312" width="3.125" style="8" customWidth="1"/>
    <col min="2313" max="2313" width="12.875" style="8" customWidth="1"/>
    <col min="2314" max="2314" width="2.875" style="8" customWidth="1"/>
    <col min="2315" max="2315" width="83.875" style="8" customWidth="1"/>
    <col min="2316" max="2560" width="11.375" style="8"/>
    <col min="2561" max="2561" width="16.75" style="8" customWidth="1"/>
    <col min="2562" max="2562" width="11.125" style="8" customWidth="1"/>
    <col min="2563" max="2563" width="3.75" style="8" bestFit="1" customWidth="1"/>
    <col min="2564" max="2564" width="11.125" style="8" customWidth="1"/>
    <col min="2565" max="2565" width="6" style="8" customWidth="1"/>
    <col min="2566" max="2566" width="5.125" style="8" customWidth="1"/>
    <col min="2567" max="2567" width="5.75" style="8" customWidth="1"/>
    <col min="2568" max="2568" width="3.125" style="8" customWidth="1"/>
    <col min="2569" max="2569" width="12.875" style="8" customWidth="1"/>
    <col min="2570" max="2570" width="2.875" style="8" customWidth="1"/>
    <col min="2571" max="2571" width="83.875" style="8" customWidth="1"/>
    <col min="2572" max="2816" width="11.375" style="8"/>
    <col min="2817" max="2817" width="16.75" style="8" customWidth="1"/>
    <col min="2818" max="2818" width="11.125" style="8" customWidth="1"/>
    <col min="2819" max="2819" width="3.75" style="8" bestFit="1" customWidth="1"/>
    <col min="2820" max="2820" width="11.125" style="8" customWidth="1"/>
    <col min="2821" max="2821" width="6" style="8" customWidth="1"/>
    <col min="2822" max="2822" width="5.125" style="8" customWidth="1"/>
    <col min="2823" max="2823" width="5.75" style="8" customWidth="1"/>
    <col min="2824" max="2824" width="3.125" style="8" customWidth="1"/>
    <col min="2825" max="2825" width="12.875" style="8" customWidth="1"/>
    <col min="2826" max="2826" width="2.875" style="8" customWidth="1"/>
    <col min="2827" max="2827" width="83.875" style="8" customWidth="1"/>
    <col min="2828" max="3072" width="11.375" style="8"/>
    <col min="3073" max="3073" width="16.75" style="8" customWidth="1"/>
    <col min="3074" max="3074" width="11.125" style="8" customWidth="1"/>
    <col min="3075" max="3075" width="3.75" style="8" bestFit="1" customWidth="1"/>
    <col min="3076" max="3076" width="11.125" style="8" customWidth="1"/>
    <col min="3077" max="3077" width="6" style="8" customWidth="1"/>
    <col min="3078" max="3078" width="5.125" style="8" customWidth="1"/>
    <col min="3079" max="3079" width="5.75" style="8" customWidth="1"/>
    <col min="3080" max="3080" width="3.125" style="8" customWidth="1"/>
    <col min="3081" max="3081" width="12.875" style="8" customWidth="1"/>
    <col min="3082" max="3082" width="2.875" style="8" customWidth="1"/>
    <col min="3083" max="3083" width="83.875" style="8" customWidth="1"/>
    <col min="3084" max="3328" width="11.375" style="8"/>
    <col min="3329" max="3329" width="16.75" style="8" customWidth="1"/>
    <col min="3330" max="3330" width="11.125" style="8" customWidth="1"/>
    <col min="3331" max="3331" width="3.75" style="8" bestFit="1" customWidth="1"/>
    <col min="3332" max="3332" width="11.125" style="8" customWidth="1"/>
    <col min="3333" max="3333" width="6" style="8" customWidth="1"/>
    <col min="3334" max="3334" width="5.125" style="8" customWidth="1"/>
    <col min="3335" max="3335" width="5.75" style="8" customWidth="1"/>
    <col min="3336" max="3336" width="3.125" style="8" customWidth="1"/>
    <col min="3337" max="3337" width="12.875" style="8" customWidth="1"/>
    <col min="3338" max="3338" width="2.875" style="8" customWidth="1"/>
    <col min="3339" max="3339" width="83.875" style="8" customWidth="1"/>
    <col min="3340" max="3584" width="11.375" style="8"/>
    <col min="3585" max="3585" width="16.75" style="8" customWidth="1"/>
    <col min="3586" max="3586" width="11.125" style="8" customWidth="1"/>
    <col min="3587" max="3587" width="3.75" style="8" bestFit="1" customWidth="1"/>
    <col min="3588" max="3588" width="11.125" style="8" customWidth="1"/>
    <col min="3589" max="3589" width="6" style="8" customWidth="1"/>
    <col min="3590" max="3590" width="5.125" style="8" customWidth="1"/>
    <col min="3591" max="3591" width="5.75" style="8" customWidth="1"/>
    <col min="3592" max="3592" width="3.125" style="8" customWidth="1"/>
    <col min="3593" max="3593" width="12.875" style="8" customWidth="1"/>
    <col min="3594" max="3594" width="2.875" style="8" customWidth="1"/>
    <col min="3595" max="3595" width="83.875" style="8" customWidth="1"/>
    <col min="3596" max="3840" width="11.375" style="8"/>
    <col min="3841" max="3841" width="16.75" style="8" customWidth="1"/>
    <col min="3842" max="3842" width="11.125" style="8" customWidth="1"/>
    <col min="3843" max="3843" width="3.75" style="8" bestFit="1" customWidth="1"/>
    <col min="3844" max="3844" width="11.125" style="8" customWidth="1"/>
    <col min="3845" max="3845" width="6" style="8" customWidth="1"/>
    <col min="3846" max="3846" width="5.125" style="8" customWidth="1"/>
    <col min="3847" max="3847" width="5.75" style="8" customWidth="1"/>
    <col min="3848" max="3848" width="3.125" style="8" customWidth="1"/>
    <col min="3849" max="3849" width="12.875" style="8" customWidth="1"/>
    <col min="3850" max="3850" width="2.875" style="8" customWidth="1"/>
    <col min="3851" max="3851" width="83.875" style="8" customWidth="1"/>
    <col min="3852" max="4096" width="11.375" style="8"/>
    <col min="4097" max="4097" width="16.75" style="8" customWidth="1"/>
    <col min="4098" max="4098" width="11.125" style="8" customWidth="1"/>
    <col min="4099" max="4099" width="3.75" style="8" bestFit="1" customWidth="1"/>
    <col min="4100" max="4100" width="11.125" style="8" customWidth="1"/>
    <col min="4101" max="4101" width="6" style="8" customWidth="1"/>
    <col min="4102" max="4102" width="5.125" style="8" customWidth="1"/>
    <col min="4103" max="4103" width="5.75" style="8" customWidth="1"/>
    <col min="4104" max="4104" width="3.125" style="8" customWidth="1"/>
    <col min="4105" max="4105" width="12.875" style="8" customWidth="1"/>
    <col min="4106" max="4106" width="2.875" style="8" customWidth="1"/>
    <col min="4107" max="4107" width="83.875" style="8" customWidth="1"/>
    <col min="4108" max="4352" width="11.375" style="8"/>
    <col min="4353" max="4353" width="16.75" style="8" customWidth="1"/>
    <col min="4354" max="4354" width="11.125" style="8" customWidth="1"/>
    <col min="4355" max="4355" width="3.75" style="8" bestFit="1" customWidth="1"/>
    <col min="4356" max="4356" width="11.125" style="8" customWidth="1"/>
    <col min="4357" max="4357" width="6" style="8" customWidth="1"/>
    <col min="4358" max="4358" width="5.125" style="8" customWidth="1"/>
    <col min="4359" max="4359" width="5.75" style="8" customWidth="1"/>
    <col min="4360" max="4360" width="3.125" style="8" customWidth="1"/>
    <col min="4361" max="4361" width="12.875" style="8" customWidth="1"/>
    <col min="4362" max="4362" width="2.875" style="8" customWidth="1"/>
    <col min="4363" max="4363" width="83.875" style="8" customWidth="1"/>
    <col min="4364" max="4608" width="11.375" style="8"/>
    <col min="4609" max="4609" width="16.75" style="8" customWidth="1"/>
    <col min="4610" max="4610" width="11.125" style="8" customWidth="1"/>
    <col min="4611" max="4611" width="3.75" style="8" bestFit="1" customWidth="1"/>
    <col min="4612" max="4612" width="11.125" style="8" customWidth="1"/>
    <col min="4613" max="4613" width="6" style="8" customWidth="1"/>
    <col min="4614" max="4614" width="5.125" style="8" customWidth="1"/>
    <col min="4615" max="4615" width="5.75" style="8" customWidth="1"/>
    <col min="4616" max="4616" width="3.125" style="8" customWidth="1"/>
    <col min="4617" max="4617" width="12.875" style="8" customWidth="1"/>
    <col min="4618" max="4618" width="2.875" style="8" customWidth="1"/>
    <col min="4619" max="4619" width="83.875" style="8" customWidth="1"/>
    <col min="4620" max="4864" width="11.375" style="8"/>
    <col min="4865" max="4865" width="16.75" style="8" customWidth="1"/>
    <col min="4866" max="4866" width="11.125" style="8" customWidth="1"/>
    <col min="4867" max="4867" width="3.75" style="8" bestFit="1" customWidth="1"/>
    <col min="4868" max="4868" width="11.125" style="8" customWidth="1"/>
    <col min="4869" max="4869" width="6" style="8" customWidth="1"/>
    <col min="4870" max="4870" width="5.125" style="8" customWidth="1"/>
    <col min="4871" max="4871" width="5.75" style="8" customWidth="1"/>
    <col min="4872" max="4872" width="3.125" style="8" customWidth="1"/>
    <col min="4873" max="4873" width="12.875" style="8" customWidth="1"/>
    <col min="4874" max="4874" width="2.875" style="8" customWidth="1"/>
    <col min="4875" max="4875" width="83.875" style="8" customWidth="1"/>
    <col min="4876" max="5120" width="11.375" style="8"/>
    <col min="5121" max="5121" width="16.75" style="8" customWidth="1"/>
    <col min="5122" max="5122" width="11.125" style="8" customWidth="1"/>
    <col min="5123" max="5123" width="3.75" style="8" bestFit="1" customWidth="1"/>
    <col min="5124" max="5124" width="11.125" style="8" customWidth="1"/>
    <col min="5125" max="5125" width="6" style="8" customWidth="1"/>
    <col min="5126" max="5126" width="5.125" style="8" customWidth="1"/>
    <col min="5127" max="5127" width="5.75" style="8" customWidth="1"/>
    <col min="5128" max="5128" width="3.125" style="8" customWidth="1"/>
    <col min="5129" max="5129" width="12.875" style="8" customWidth="1"/>
    <col min="5130" max="5130" width="2.875" style="8" customWidth="1"/>
    <col min="5131" max="5131" width="83.875" style="8" customWidth="1"/>
    <col min="5132" max="5376" width="11.375" style="8"/>
    <col min="5377" max="5377" width="16.75" style="8" customWidth="1"/>
    <col min="5378" max="5378" width="11.125" style="8" customWidth="1"/>
    <col min="5379" max="5379" width="3.75" style="8" bestFit="1" customWidth="1"/>
    <col min="5380" max="5380" width="11.125" style="8" customWidth="1"/>
    <col min="5381" max="5381" width="6" style="8" customWidth="1"/>
    <col min="5382" max="5382" width="5.125" style="8" customWidth="1"/>
    <col min="5383" max="5383" width="5.75" style="8" customWidth="1"/>
    <col min="5384" max="5384" width="3.125" style="8" customWidth="1"/>
    <col min="5385" max="5385" width="12.875" style="8" customWidth="1"/>
    <col min="5386" max="5386" width="2.875" style="8" customWidth="1"/>
    <col min="5387" max="5387" width="83.875" style="8" customWidth="1"/>
    <col min="5388" max="5632" width="11.375" style="8"/>
    <col min="5633" max="5633" width="16.75" style="8" customWidth="1"/>
    <col min="5634" max="5634" width="11.125" style="8" customWidth="1"/>
    <col min="5635" max="5635" width="3.75" style="8" bestFit="1" customWidth="1"/>
    <col min="5636" max="5636" width="11.125" style="8" customWidth="1"/>
    <col min="5637" max="5637" width="6" style="8" customWidth="1"/>
    <col min="5638" max="5638" width="5.125" style="8" customWidth="1"/>
    <col min="5639" max="5639" width="5.75" style="8" customWidth="1"/>
    <col min="5640" max="5640" width="3.125" style="8" customWidth="1"/>
    <col min="5641" max="5641" width="12.875" style="8" customWidth="1"/>
    <col min="5642" max="5642" width="2.875" style="8" customWidth="1"/>
    <col min="5643" max="5643" width="83.875" style="8" customWidth="1"/>
    <col min="5644" max="5888" width="11.375" style="8"/>
    <col min="5889" max="5889" width="16.75" style="8" customWidth="1"/>
    <col min="5890" max="5890" width="11.125" style="8" customWidth="1"/>
    <col min="5891" max="5891" width="3.75" style="8" bestFit="1" customWidth="1"/>
    <col min="5892" max="5892" width="11.125" style="8" customWidth="1"/>
    <col min="5893" max="5893" width="6" style="8" customWidth="1"/>
    <col min="5894" max="5894" width="5.125" style="8" customWidth="1"/>
    <col min="5895" max="5895" width="5.75" style="8" customWidth="1"/>
    <col min="5896" max="5896" width="3.125" style="8" customWidth="1"/>
    <col min="5897" max="5897" width="12.875" style="8" customWidth="1"/>
    <col min="5898" max="5898" width="2.875" style="8" customWidth="1"/>
    <col min="5899" max="5899" width="83.875" style="8" customWidth="1"/>
    <col min="5900" max="6144" width="11.375" style="8"/>
    <col min="6145" max="6145" width="16.75" style="8" customWidth="1"/>
    <col min="6146" max="6146" width="11.125" style="8" customWidth="1"/>
    <col min="6147" max="6147" width="3.75" style="8" bestFit="1" customWidth="1"/>
    <col min="6148" max="6148" width="11.125" style="8" customWidth="1"/>
    <col min="6149" max="6149" width="6" style="8" customWidth="1"/>
    <col min="6150" max="6150" width="5.125" style="8" customWidth="1"/>
    <col min="6151" max="6151" width="5.75" style="8" customWidth="1"/>
    <col min="6152" max="6152" width="3.125" style="8" customWidth="1"/>
    <col min="6153" max="6153" width="12.875" style="8" customWidth="1"/>
    <col min="6154" max="6154" width="2.875" style="8" customWidth="1"/>
    <col min="6155" max="6155" width="83.875" style="8" customWidth="1"/>
    <col min="6156" max="6400" width="11.375" style="8"/>
    <col min="6401" max="6401" width="16.75" style="8" customWidth="1"/>
    <col min="6402" max="6402" width="11.125" style="8" customWidth="1"/>
    <col min="6403" max="6403" width="3.75" style="8" bestFit="1" customWidth="1"/>
    <col min="6404" max="6404" width="11.125" style="8" customWidth="1"/>
    <col min="6405" max="6405" width="6" style="8" customWidth="1"/>
    <col min="6406" max="6406" width="5.125" style="8" customWidth="1"/>
    <col min="6407" max="6407" width="5.75" style="8" customWidth="1"/>
    <col min="6408" max="6408" width="3.125" style="8" customWidth="1"/>
    <col min="6409" max="6409" width="12.875" style="8" customWidth="1"/>
    <col min="6410" max="6410" width="2.875" style="8" customWidth="1"/>
    <col min="6411" max="6411" width="83.875" style="8" customWidth="1"/>
    <col min="6412" max="6656" width="11.375" style="8"/>
    <col min="6657" max="6657" width="16.75" style="8" customWidth="1"/>
    <col min="6658" max="6658" width="11.125" style="8" customWidth="1"/>
    <col min="6659" max="6659" width="3.75" style="8" bestFit="1" customWidth="1"/>
    <col min="6660" max="6660" width="11.125" style="8" customWidth="1"/>
    <col min="6661" max="6661" width="6" style="8" customWidth="1"/>
    <col min="6662" max="6662" width="5.125" style="8" customWidth="1"/>
    <col min="6663" max="6663" width="5.75" style="8" customWidth="1"/>
    <col min="6664" max="6664" width="3.125" style="8" customWidth="1"/>
    <col min="6665" max="6665" width="12.875" style="8" customWidth="1"/>
    <col min="6666" max="6666" width="2.875" style="8" customWidth="1"/>
    <col min="6667" max="6667" width="83.875" style="8" customWidth="1"/>
    <col min="6668" max="6912" width="11.375" style="8"/>
    <col min="6913" max="6913" width="16.75" style="8" customWidth="1"/>
    <col min="6914" max="6914" width="11.125" style="8" customWidth="1"/>
    <col min="6915" max="6915" width="3.75" style="8" bestFit="1" customWidth="1"/>
    <col min="6916" max="6916" width="11.125" style="8" customWidth="1"/>
    <col min="6917" max="6917" width="6" style="8" customWidth="1"/>
    <col min="6918" max="6918" width="5.125" style="8" customWidth="1"/>
    <col min="6919" max="6919" width="5.75" style="8" customWidth="1"/>
    <col min="6920" max="6920" width="3.125" style="8" customWidth="1"/>
    <col min="6921" max="6921" width="12.875" style="8" customWidth="1"/>
    <col min="6922" max="6922" width="2.875" style="8" customWidth="1"/>
    <col min="6923" max="6923" width="83.875" style="8" customWidth="1"/>
    <col min="6924" max="7168" width="11.375" style="8"/>
    <col min="7169" max="7169" width="16.75" style="8" customWidth="1"/>
    <col min="7170" max="7170" width="11.125" style="8" customWidth="1"/>
    <col min="7171" max="7171" width="3.75" style="8" bestFit="1" customWidth="1"/>
    <col min="7172" max="7172" width="11.125" style="8" customWidth="1"/>
    <col min="7173" max="7173" width="6" style="8" customWidth="1"/>
    <col min="7174" max="7174" width="5.125" style="8" customWidth="1"/>
    <col min="7175" max="7175" width="5.75" style="8" customWidth="1"/>
    <col min="7176" max="7176" width="3.125" style="8" customWidth="1"/>
    <col min="7177" max="7177" width="12.875" style="8" customWidth="1"/>
    <col min="7178" max="7178" width="2.875" style="8" customWidth="1"/>
    <col min="7179" max="7179" width="83.875" style="8" customWidth="1"/>
    <col min="7180" max="7424" width="11.375" style="8"/>
    <col min="7425" max="7425" width="16.75" style="8" customWidth="1"/>
    <col min="7426" max="7426" width="11.125" style="8" customWidth="1"/>
    <col min="7427" max="7427" width="3.75" style="8" bestFit="1" customWidth="1"/>
    <col min="7428" max="7428" width="11.125" style="8" customWidth="1"/>
    <col min="7429" max="7429" width="6" style="8" customWidth="1"/>
    <col min="7430" max="7430" width="5.125" style="8" customWidth="1"/>
    <col min="7431" max="7431" width="5.75" style="8" customWidth="1"/>
    <col min="7432" max="7432" width="3.125" style="8" customWidth="1"/>
    <col min="7433" max="7433" width="12.875" style="8" customWidth="1"/>
    <col min="7434" max="7434" width="2.875" style="8" customWidth="1"/>
    <col min="7435" max="7435" width="83.875" style="8" customWidth="1"/>
    <col min="7436" max="7680" width="11.375" style="8"/>
    <col min="7681" max="7681" width="16.75" style="8" customWidth="1"/>
    <col min="7682" max="7682" width="11.125" style="8" customWidth="1"/>
    <col min="7683" max="7683" width="3.75" style="8" bestFit="1" customWidth="1"/>
    <col min="7684" max="7684" width="11.125" style="8" customWidth="1"/>
    <col min="7685" max="7685" width="6" style="8" customWidth="1"/>
    <col min="7686" max="7686" width="5.125" style="8" customWidth="1"/>
    <col min="7687" max="7687" width="5.75" style="8" customWidth="1"/>
    <col min="7688" max="7688" width="3.125" style="8" customWidth="1"/>
    <col min="7689" max="7689" width="12.875" style="8" customWidth="1"/>
    <col min="7690" max="7690" width="2.875" style="8" customWidth="1"/>
    <col min="7691" max="7691" width="83.875" style="8" customWidth="1"/>
    <col min="7692" max="7936" width="11.375" style="8"/>
    <col min="7937" max="7937" width="16.75" style="8" customWidth="1"/>
    <col min="7938" max="7938" width="11.125" style="8" customWidth="1"/>
    <col min="7939" max="7939" width="3.75" style="8" bestFit="1" customWidth="1"/>
    <col min="7940" max="7940" width="11.125" style="8" customWidth="1"/>
    <col min="7941" max="7941" width="6" style="8" customWidth="1"/>
    <col min="7942" max="7942" width="5.125" style="8" customWidth="1"/>
    <col min="7943" max="7943" width="5.75" style="8" customWidth="1"/>
    <col min="7944" max="7944" width="3.125" style="8" customWidth="1"/>
    <col min="7945" max="7945" width="12.875" style="8" customWidth="1"/>
    <col min="7946" max="7946" width="2.875" style="8" customWidth="1"/>
    <col min="7947" max="7947" width="83.875" style="8" customWidth="1"/>
    <col min="7948" max="8192" width="11.375" style="8"/>
    <col min="8193" max="8193" width="16.75" style="8" customWidth="1"/>
    <col min="8194" max="8194" width="11.125" style="8" customWidth="1"/>
    <col min="8195" max="8195" width="3.75" style="8" bestFit="1" customWidth="1"/>
    <col min="8196" max="8196" width="11.125" style="8" customWidth="1"/>
    <col min="8197" max="8197" width="6" style="8" customWidth="1"/>
    <col min="8198" max="8198" width="5.125" style="8" customWidth="1"/>
    <col min="8199" max="8199" width="5.75" style="8" customWidth="1"/>
    <col min="8200" max="8200" width="3.125" style="8" customWidth="1"/>
    <col min="8201" max="8201" width="12.875" style="8" customWidth="1"/>
    <col min="8202" max="8202" width="2.875" style="8" customWidth="1"/>
    <col min="8203" max="8203" width="83.875" style="8" customWidth="1"/>
    <col min="8204" max="8448" width="11.375" style="8"/>
    <col min="8449" max="8449" width="16.75" style="8" customWidth="1"/>
    <col min="8450" max="8450" width="11.125" style="8" customWidth="1"/>
    <col min="8451" max="8451" width="3.75" style="8" bestFit="1" customWidth="1"/>
    <col min="8452" max="8452" width="11.125" style="8" customWidth="1"/>
    <col min="8453" max="8453" width="6" style="8" customWidth="1"/>
    <col min="8454" max="8454" width="5.125" style="8" customWidth="1"/>
    <col min="8455" max="8455" width="5.75" style="8" customWidth="1"/>
    <col min="8456" max="8456" width="3.125" style="8" customWidth="1"/>
    <col min="8457" max="8457" width="12.875" style="8" customWidth="1"/>
    <col min="8458" max="8458" width="2.875" style="8" customWidth="1"/>
    <col min="8459" max="8459" width="83.875" style="8" customWidth="1"/>
    <col min="8460" max="8704" width="11.375" style="8"/>
    <col min="8705" max="8705" width="16.75" style="8" customWidth="1"/>
    <col min="8706" max="8706" width="11.125" style="8" customWidth="1"/>
    <col min="8707" max="8707" width="3.75" style="8" bestFit="1" customWidth="1"/>
    <col min="8708" max="8708" width="11.125" style="8" customWidth="1"/>
    <col min="8709" max="8709" width="6" style="8" customWidth="1"/>
    <col min="8710" max="8710" width="5.125" style="8" customWidth="1"/>
    <col min="8711" max="8711" width="5.75" style="8" customWidth="1"/>
    <col min="8712" max="8712" width="3.125" style="8" customWidth="1"/>
    <col min="8713" max="8713" width="12.875" style="8" customWidth="1"/>
    <col min="8714" max="8714" width="2.875" style="8" customWidth="1"/>
    <col min="8715" max="8715" width="83.875" style="8" customWidth="1"/>
    <col min="8716" max="8960" width="11.375" style="8"/>
    <col min="8961" max="8961" width="16.75" style="8" customWidth="1"/>
    <col min="8962" max="8962" width="11.125" style="8" customWidth="1"/>
    <col min="8963" max="8963" width="3.75" style="8" bestFit="1" customWidth="1"/>
    <col min="8964" max="8964" width="11.125" style="8" customWidth="1"/>
    <col min="8965" max="8965" width="6" style="8" customWidth="1"/>
    <col min="8966" max="8966" width="5.125" style="8" customWidth="1"/>
    <col min="8967" max="8967" width="5.75" style="8" customWidth="1"/>
    <col min="8968" max="8968" width="3.125" style="8" customWidth="1"/>
    <col min="8969" max="8969" width="12.875" style="8" customWidth="1"/>
    <col min="8970" max="8970" width="2.875" style="8" customWidth="1"/>
    <col min="8971" max="8971" width="83.875" style="8" customWidth="1"/>
    <col min="8972" max="9216" width="11.375" style="8"/>
    <col min="9217" max="9217" width="16.75" style="8" customWidth="1"/>
    <col min="9218" max="9218" width="11.125" style="8" customWidth="1"/>
    <col min="9219" max="9219" width="3.75" style="8" bestFit="1" customWidth="1"/>
    <col min="9220" max="9220" width="11.125" style="8" customWidth="1"/>
    <col min="9221" max="9221" width="6" style="8" customWidth="1"/>
    <col min="9222" max="9222" width="5.125" style="8" customWidth="1"/>
    <col min="9223" max="9223" width="5.75" style="8" customWidth="1"/>
    <col min="9224" max="9224" width="3.125" style="8" customWidth="1"/>
    <col min="9225" max="9225" width="12.875" style="8" customWidth="1"/>
    <col min="9226" max="9226" width="2.875" style="8" customWidth="1"/>
    <col min="9227" max="9227" width="83.875" style="8" customWidth="1"/>
    <col min="9228" max="9472" width="11.375" style="8"/>
    <col min="9473" max="9473" width="16.75" style="8" customWidth="1"/>
    <col min="9474" max="9474" width="11.125" style="8" customWidth="1"/>
    <col min="9475" max="9475" width="3.75" style="8" bestFit="1" customWidth="1"/>
    <col min="9476" max="9476" width="11.125" style="8" customWidth="1"/>
    <col min="9477" max="9477" width="6" style="8" customWidth="1"/>
    <col min="9478" max="9478" width="5.125" style="8" customWidth="1"/>
    <col min="9479" max="9479" width="5.75" style="8" customWidth="1"/>
    <col min="9480" max="9480" width="3.125" style="8" customWidth="1"/>
    <col min="9481" max="9481" width="12.875" style="8" customWidth="1"/>
    <col min="9482" max="9482" width="2.875" style="8" customWidth="1"/>
    <col min="9483" max="9483" width="83.875" style="8" customWidth="1"/>
    <col min="9484" max="9728" width="11.375" style="8"/>
    <col min="9729" max="9729" width="16.75" style="8" customWidth="1"/>
    <col min="9730" max="9730" width="11.125" style="8" customWidth="1"/>
    <col min="9731" max="9731" width="3.75" style="8" bestFit="1" customWidth="1"/>
    <col min="9732" max="9732" width="11.125" style="8" customWidth="1"/>
    <col min="9733" max="9733" width="6" style="8" customWidth="1"/>
    <col min="9734" max="9734" width="5.125" style="8" customWidth="1"/>
    <col min="9735" max="9735" width="5.75" style="8" customWidth="1"/>
    <col min="9736" max="9736" width="3.125" style="8" customWidth="1"/>
    <col min="9737" max="9737" width="12.875" style="8" customWidth="1"/>
    <col min="9738" max="9738" width="2.875" style="8" customWidth="1"/>
    <col min="9739" max="9739" width="83.875" style="8" customWidth="1"/>
    <col min="9740" max="9984" width="11.375" style="8"/>
    <col min="9985" max="9985" width="16.75" style="8" customWidth="1"/>
    <col min="9986" max="9986" width="11.125" style="8" customWidth="1"/>
    <col min="9987" max="9987" width="3.75" style="8" bestFit="1" customWidth="1"/>
    <col min="9988" max="9988" width="11.125" style="8" customWidth="1"/>
    <col min="9989" max="9989" width="6" style="8" customWidth="1"/>
    <col min="9990" max="9990" width="5.125" style="8" customWidth="1"/>
    <col min="9991" max="9991" width="5.75" style="8" customWidth="1"/>
    <col min="9992" max="9992" width="3.125" style="8" customWidth="1"/>
    <col min="9993" max="9993" width="12.875" style="8" customWidth="1"/>
    <col min="9994" max="9994" width="2.875" style="8" customWidth="1"/>
    <col min="9995" max="9995" width="83.875" style="8" customWidth="1"/>
    <col min="9996" max="10240" width="11.375" style="8"/>
    <col min="10241" max="10241" width="16.75" style="8" customWidth="1"/>
    <col min="10242" max="10242" width="11.125" style="8" customWidth="1"/>
    <col min="10243" max="10243" width="3.75" style="8" bestFit="1" customWidth="1"/>
    <col min="10244" max="10244" width="11.125" style="8" customWidth="1"/>
    <col min="10245" max="10245" width="6" style="8" customWidth="1"/>
    <col min="10246" max="10246" width="5.125" style="8" customWidth="1"/>
    <col min="10247" max="10247" width="5.75" style="8" customWidth="1"/>
    <col min="10248" max="10248" width="3.125" style="8" customWidth="1"/>
    <col min="10249" max="10249" width="12.875" style="8" customWidth="1"/>
    <col min="10250" max="10250" width="2.875" style="8" customWidth="1"/>
    <col min="10251" max="10251" width="83.875" style="8" customWidth="1"/>
    <col min="10252" max="10496" width="11.375" style="8"/>
    <col min="10497" max="10497" width="16.75" style="8" customWidth="1"/>
    <col min="10498" max="10498" width="11.125" style="8" customWidth="1"/>
    <col min="10499" max="10499" width="3.75" style="8" bestFit="1" customWidth="1"/>
    <col min="10500" max="10500" width="11.125" style="8" customWidth="1"/>
    <col min="10501" max="10501" width="6" style="8" customWidth="1"/>
    <col min="10502" max="10502" width="5.125" style="8" customWidth="1"/>
    <col min="10503" max="10503" width="5.75" style="8" customWidth="1"/>
    <col min="10504" max="10504" width="3.125" style="8" customWidth="1"/>
    <col min="10505" max="10505" width="12.875" style="8" customWidth="1"/>
    <col min="10506" max="10506" width="2.875" style="8" customWidth="1"/>
    <col min="10507" max="10507" width="83.875" style="8" customWidth="1"/>
    <col min="10508" max="10752" width="11.375" style="8"/>
    <col min="10753" max="10753" width="16.75" style="8" customWidth="1"/>
    <col min="10754" max="10754" width="11.125" style="8" customWidth="1"/>
    <col min="10755" max="10755" width="3.75" style="8" bestFit="1" customWidth="1"/>
    <col min="10756" max="10756" width="11.125" style="8" customWidth="1"/>
    <col min="10757" max="10757" width="6" style="8" customWidth="1"/>
    <col min="10758" max="10758" width="5.125" style="8" customWidth="1"/>
    <col min="10759" max="10759" width="5.75" style="8" customWidth="1"/>
    <col min="10760" max="10760" width="3.125" style="8" customWidth="1"/>
    <col min="10761" max="10761" width="12.875" style="8" customWidth="1"/>
    <col min="10762" max="10762" width="2.875" style="8" customWidth="1"/>
    <col min="10763" max="10763" width="83.875" style="8" customWidth="1"/>
    <col min="10764" max="11008" width="11.375" style="8"/>
    <col min="11009" max="11009" width="16.75" style="8" customWidth="1"/>
    <col min="11010" max="11010" width="11.125" style="8" customWidth="1"/>
    <col min="11011" max="11011" width="3.75" style="8" bestFit="1" customWidth="1"/>
    <col min="11012" max="11012" width="11.125" style="8" customWidth="1"/>
    <col min="11013" max="11013" width="6" style="8" customWidth="1"/>
    <col min="11014" max="11014" width="5.125" style="8" customWidth="1"/>
    <col min="11015" max="11015" width="5.75" style="8" customWidth="1"/>
    <col min="11016" max="11016" width="3.125" style="8" customWidth="1"/>
    <col min="11017" max="11017" width="12.875" style="8" customWidth="1"/>
    <col min="11018" max="11018" width="2.875" style="8" customWidth="1"/>
    <col min="11019" max="11019" width="83.875" style="8" customWidth="1"/>
    <col min="11020" max="11264" width="11.375" style="8"/>
    <col min="11265" max="11265" width="16.75" style="8" customWidth="1"/>
    <col min="11266" max="11266" width="11.125" style="8" customWidth="1"/>
    <col min="11267" max="11267" width="3.75" style="8" bestFit="1" customWidth="1"/>
    <col min="11268" max="11268" width="11.125" style="8" customWidth="1"/>
    <col min="11269" max="11269" width="6" style="8" customWidth="1"/>
    <col min="11270" max="11270" width="5.125" style="8" customWidth="1"/>
    <col min="11271" max="11271" width="5.75" style="8" customWidth="1"/>
    <col min="11272" max="11272" width="3.125" style="8" customWidth="1"/>
    <col min="11273" max="11273" width="12.875" style="8" customWidth="1"/>
    <col min="11274" max="11274" width="2.875" style="8" customWidth="1"/>
    <col min="11275" max="11275" width="83.875" style="8" customWidth="1"/>
    <col min="11276" max="11520" width="11.375" style="8"/>
    <col min="11521" max="11521" width="16.75" style="8" customWidth="1"/>
    <col min="11522" max="11522" width="11.125" style="8" customWidth="1"/>
    <col min="11523" max="11523" width="3.75" style="8" bestFit="1" customWidth="1"/>
    <col min="11524" max="11524" width="11.125" style="8" customWidth="1"/>
    <col min="11525" max="11525" width="6" style="8" customWidth="1"/>
    <col min="11526" max="11526" width="5.125" style="8" customWidth="1"/>
    <col min="11527" max="11527" width="5.75" style="8" customWidth="1"/>
    <col min="11528" max="11528" width="3.125" style="8" customWidth="1"/>
    <col min="11529" max="11529" width="12.875" style="8" customWidth="1"/>
    <col min="11530" max="11530" width="2.875" style="8" customWidth="1"/>
    <col min="11531" max="11531" width="83.875" style="8" customWidth="1"/>
    <col min="11532" max="11776" width="11.375" style="8"/>
    <col min="11777" max="11777" width="16.75" style="8" customWidth="1"/>
    <col min="11778" max="11778" width="11.125" style="8" customWidth="1"/>
    <col min="11779" max="11779" width="3.75" style="8" bestFit="1" customWidth="1"/>
    <col min="11780" max="11780" width="11.125" style="8" customWidth="1"/>
    <col min="11781" max="11781" width="6" style="8" customWidth="1"/>
    <col min="11782" max="11782" width="5.125" style="8" customWidth="1"/>
    <col min="11783" max="11783" width="5.75" style="8" customWidth="1"/>
    <col min="11784" max="11784" width="3.125" style="8" customWidth="1"/>
    <col min="11785" max="11785" width="12.875" style="8" customWidth="1"/>
    <col min="11786" max="11786" width="2.875" style="8" customWidth="1"/>
    <col min="11787" max="11787" width="83.875" style="8" customWidth="1"/>
    <col min="11788" max="12032" width="11.375" style="8"/>
    <col min="12033" max="12033" width="16.75" style="8" customWidth="1"/>
    <col min="12034" max="12034" width="11.125" style="8" customWidth="1"/>
    <col min="12035" max="12035" width="3.75" style="8" bestFit="1" customWidth="1"/>
    <col min="12036" max="12036" width="11.125" style="8" customWidth="1"/>
    <col min="12037" max="12037" width="6" style="8" customWidth="1"/>
    <col min="12038" max="12038" width="5.125" style="8" customWidth="1"/>
    <col min="12039" max="12039" width="5.75" style="8" customWidth="1"/>
    <col min="12040" max="12040" width="3.125" style="8" customWidth="1"/>
    <col min="12041" max="12041" width="12.875" style="8" customWidth="1"/>
    <col min="12042" max="12042" width="2.875" style="8" customWidth="1"/>
    <col min="12043" max="12043" width="83.875" style="8" customWidth="1"/>
    <col min="12044" max="12288" width="11.375" style="8"/>
    <col min="12289" max="12289" width="16.75" style="8" customWidth="1"/>
    <col min="12290" max="12290" width="11.125" style="8" customWidth="1"/>
    <col min="12291" max="12291" width="3.75" style="8" bestFit="1" customWidth="1"/>
    <col min="12292" max="12292" width="11.125" style="8" customWidth="1"/>
    <col min="12293" max="12293" width="6" style="8" customWidth="1"/>
    <col min="12294" max="12294" width="5.125" style="8" customWidth="1"/>
    <col min="12295" max="12295" width="5.75" style="8" customWidth="1"/>
    <col min="12296" max="12296" width="3.125" style="8" customWidth="1"/>
    <col min="12297" max="12297" width="12.875" style="8" customWidth="1"/>
    <col min="12298" max="12298" width="2.875" style="8" customWidth="1"/>
    <col min="12299" max="12299" width="83.875" style="8" customWidth="1"/>
    <col min="12300" max="12544" width="11.375" style="8"/>
    <col min="12545" max="12545" width="16.75" style="8" customWidth="1"/>
    <col min="12546" max="12546" width="11.125" style="8" customWidth="1"/>
    <col min="12547" max="12547" width="3.75" style="8" bestFit="1" customWidth="1"/>
    <col min="12548" max="12548" width="11.125" style="8" customWidth="1"/>
    <col min="12549" max="12549" width="6" style="8" customWidth="1"/>
    <col min="12550" max="12550" width="5.125" style="8" customWidth="1"/>
    <col min="12551" max="12551" width="5.75" style="8" customWidth="1"/>
    <col min="12552" max="12552" width="3.125" style="8" customWidth="1"/>
    <col min="12553" max="12553" width="12.875" style="8" customWidth="1"/>
    <col min="12554" max="12554" width="2.875" style="8" customWidth="1"/>
    <col min="12555" max="12555" width="83.875" style="8" customWidth="1"/>
    <col min="12556" max="12800" width="11.375" style="8"/>
    <col min="12801" max="12801" width="16.75" style="8" customWidth="1"/>
    <col min="12802" max="12802" width="11.125" style="8" customWidth="1"/>
    <col min="12803" max="12803" width="3.75" style="8" bestFit="1" customWidth="1"/>
    <col min="12804" max="12804" width="11.125" style="8" customWidth="1"/>
    <col min="12805" max="12805" width="6" style="8" customWidth="1"/>
    <col min="12806" max="12806" width="5.125" style="8" customWidth="1"/>
    <col min="12807" max="12807" width="5.75" style="8" customWidth="1"/>
    <col min="12808" max="12808" width="3.125" style="8" customWidth="1"/>
    <col min="12809" max="12809" width="12.875" style="8" customWidth="1"/>
    <col min="12810" max="12810" width="2.875" style="8" customWidth="1"/>
    <col min="12811" max="12811" width="83.875" style="8" customWidth="1"/>
    <col min="12812" max="13056" width="11.375" style="8"/>
    <col min="13057" max="13057" width="16.75" style="8" customWidth="1"/>
    <col min="13058" max="13058" width="11.125" style="8" customWidth="1"/>
    <col min="13059" max="13059" width="3.75" style="8" bestFit="1" customWidth="1"/>
    <col min="13060" max="13060" width="11.125" style="8" customWidth="1"/>
    <col min="13061" max="13061" width="6" style="8" customWidth="1"/>
    <col min="13062" max="13062" width="5.125" style="8" customWidth="1"/>
    <col min="13063" max="13063" width="5.75" style="8" customWidth="1"/>
    <col min="13064" max="13064" width="3.125" style="8" customWidth="1"/>
    <col min="13065" max="13065" width="12.875" style="8" customWidth="1"/>
    <col min="13066" max="13066" width="2.875" style="8" customWidth="1"/>
    <col min="13067" max="13067" width="83.875" style="8" customWidth="1"/>
    <col min="13068" max="13312" width="11.375" style="8"/>
    <col min="13313" max="13313" width="16.75" style="8" customWidth="1"/>
    <col min="13314" max="13314" width="11.125" style="8" customWidth="1"/>
    <col min="13315" max="13315" width="3.75" style="8" bestFit="1" customWidth="1"/>
    <col min="13316" max="13316" width="11.125" style="8" customWidth="1"/>
    <col min="13317" max="13317" width="6" style="8" customWidth="1"/>
    <col min="13318" max="13318" width="5.125" style="8" customWidth="1"/>
    <col min="13319" max="13319" width="5.75" style="8" customWidth="1"/>
    <col min="13320" max="13320" width="3.125" style="8" customWidth="1"/>
    <col min="13321" max="13321" width="12.875" style="8" customWidth="1"/>
    <col min="13322" max="13322" width="2.875" style="8" customWidth="1"/>
    <col min="13323" max="13323" width="83.875" style="8" customWidth="1"/>
    <col min="13324" max="13568" width="11.375" style="8"/>
    <col min="13569" max="13569" width="16.75" style="8" customWidth="1"/>
    <col min="13570" max="13570" width="11.125" style="8" customWidth="1"/>
    <col min="13571" max="13571" width="3.75" style="8" bestFit="1" customWidth="1"/>
    <col min="13572" max="13572" width="11.125" style="8" customWidth="1"/>
    <col min="13573" max="13573" width="6" style="8" customWidth="1"/>
    <col min="13574" max="13574" width="5.125" style="8" customWidth="1"/>
    <col min="13575" max="13575" width="5.75" style="8" customWidth="1"/>
    <col min="13576" max="13576" width="3.125" style="8" customWidth="1"/>
    <col min="13577" max="13577" width="12.875" style="8" customWidth="1"/>
    <col min="13578" max="13578" width="2.875" style="8" customWidth="1"/>
    <col min="13579" max="13579" width="83.875" style="8" customWidth="1"/>
    <col min="13580" max="13824" width="11.375" style="8"/>
    <col min="13825" max="13825" width="16.75" style="8" customWidth="1"/>
    <col min="13826" max="13826" width="11.125" style="8" customWidth="1"/>
    <col min="13827" max="13827" width="3.75" style="8" bestFit="1" customWidth="1"/>
    <col min="13828" max="13828" width="11.125" style="8" customWidth="1"/>
    <col min="13829" max="13829" width="6" style="8" customWidth="1"/>
    <col min="13830" max="13830" width="5.125" style="8" customWidth="1"/>
    <col min="13831" max="13831" width="5.75" style="8" customWidth="1"/>
    <col min="13832" max="13832" width="3.125" style="8" customWidth="1"/>
    <col min="13833" max="13833" width="12.875" style="8" customWidth="1"/>
    <col min="13834" max="13834" width="2.875" style="8" customWidth="1"/>
    <col min="13835" max="13835" width="83.875" style="8" customWidth="1"/>
    <col min="13836" max="14080" width="11.375" style="8"/>
    <col min="14081" max="14081" width="16.75" style="8" customWidth="1"/>
    <col min="14082" max="14082" width="11.125" style="8" customWidth="1"/>
    <col min="14083" max="14083" width="3.75" style="8" bestFit="1" customWidth="1"/>
    <col min="14084" max="14084" width="11.125" style="8" customWidth="1"/>
    <col min="14085" max="14085" width="6" style="8" customWidth="1"/>
    <col min="14086" max="14086" width="5.125" style="8" customWidth="1"/>
    <col min="14087" max="14087" width="5.75" style="8" customWidth="1"/>
    <col min="14088" max="14088" width="3.125" style="8" customWidth="1"/>
    <col min="14089" max="14089" width="12.875" style="8" customWidth="1"/>
    <col min="14090" max="14090" width="2.875" style="8" customWidth="1"/>
    <col min="14091" max="14091" width="83.875" style="8" customWidth="1"/>
    <col min="14092" max="14336" width="11.375" style="8"/>
    <col min="14337" max="14337" width="16.75" style="8" customWidth="1"/>
    <col min="14338" max="14338" width="11.125" style="8" customWidth="1"/>
    <col min="14339" max="14339" width="3.75" style="8" bestFit="1" customWidth="1"/>
    <col min="14340" max="14340" width="11.125" style="8" customWidth="1"/>
    <col min="14341" max="14341" width="6" style="8" customWidth="1"/>
    <col min="14342" max="14342" width="5.125" style="8" customWidth="1"/>
    <col min="14343" max="14343" width="5.75" style="8" customWidth="1"/>
    <col min="14344" max="14344" width="3.125" style="8" customWidth="1"/>
    <col min="14345" max="14345" width="12.875" style="8" customWidth="1"/>
    <col min="14346" max="14346" width="2.875" style="8" customWidth="1"/>
    <col min="14347" max="14347" width="83.875" style="8" customWidth="1"/>
    <col min="14348" max="14592" width="11.375" style="8"/>
    <col min="14593" max="14593" width="16.75" style="8" customWidth="1"/>
    <col min="14594" max="14594" width="11.125" style="8" customWidth="1"/>
    <col min="14595" max="14595" width="3.75" style="8" bestFit="1" customWidth="1"/>
    <col min="14596" max="14596" width="11.125" style="8" customWidth="1"/>
    <col min="14597" max="14597" width="6" style="8" customWidth="1"/>
    <col min="14598" max="14598" width="5.125" style="8" customWidth="1"/>
    <col min="14599" max="14599" width="5.75" style="8" customWidth="1"/>
    <col min="14600" max="14600" width="3.125" style="8" customWidth="1"/>
    <col min="14601" max="14601" width="12.875" style="8" customWidth="1"/>
    <col min="14602" max="14602" width="2.875" style="8" customWidth="1"/>
    <col min="14603" max="14603" width="83.875" style="8" customWidth="1"/>
    <col min="14604" max="14848" width="11.375" style="8"/>
    <col min="14849" max="14849" width="16.75" style="8" customWidth="1"/>
    <col min="14850" max="14850" width="11.125" style="8" customWidth="1"/>
    <col min="14851" max="14851" width="3.75" style="8" bestFit="1" customWidth="1"/>
    <col min="14852" max="14852" width="11.125" style="8" customWidth="1"/>
    <col min="14853" max="14853" width="6" style="8" customWidth="1"/>
    <col min="14854" max="14854" width="5.125" style="8" customWidth="1"/>
    <col min="14855" max="14855" width="5.75" style="8" customWidth="1"/>
    <col min="14856" max="14856" width="3.125" style="8" customWidth="1"/>
    <col min="14857" max="14857" width="12.875" style="8" customWidth="1"/>
    <col min="14858" max="14858" width="2.875" style="8" customWidth="1"/>
    <col min="14859" max="14859" width="83.875" style="8" customWidth="1"/>
    <col min="14860" max="15104" width="11.375" style="8"/>
    <col min="15105" max="15105" width="16.75" style="8" customWidth="1"/>
    <col min="15106" max="15106" width="11.125" style="8" customWidth="1"/>
    <col min="15107" max="15107" width="3.75" style="8" bestFit="1" customWidth="1"/>
    <col min="15108" max="15108" width="11.125" style="8" customWidth="1"/>
    <col min="15109" max="15109" width="6" style="8" customWidth="1"/>
    <col min="15110" max="15110" width="5.125" style="8" customWidth="1"/>
    <col min="15111" max="15111" width="5.75" style="8" customWidth="1"/>
    <col min="15112" max="15112" width="3.125" style="8" customWidth="1"/>
    <col min="15113" max="15113" width="12.875" style="8" customWidth="1"/>
    <col min="15114" max="15114" width="2.875" style="8" customWidth="1"/>
    <col min="15115" max="15115" width="83.875" style="8" customWidth="1"/>
    <col min="15116" max="15360" width="11.375" style="8"/>
    <col min="15361" max="15361" width="16.75" style="8" customWidth="1"/>
    <col min="15362" max="15362" width="11.125" style="8" customWidth="1"/>
    <col min="15363" max="15363" width="3.75" style="8" bestFit="1" customWidth="1"/>
    <col min="15364" max="15364" width="11.125" style="8" customWidth="1"/>
    <col min="15365" max="15365" width="6" style="8" customWidth="1"/>
    <col min="15366" max="15366" width="5.125" style="8" customWidth="1"/>
    <col min="15367" max="15367" width="5.75" style="8" customWidth="1"/>
    <col min="15368" max="15368" width="3.125" style="8" customWidth="1"/>
    <col min="15369" max="15369" width="12.875" style="8" customWidth="1"/>
    <col min="15370" max="15370" width="2.875" style="8" customWidth="1"/>
    <col min="15371" max="15371" width="83.875" style="8" customWidth="1"/>
    <col min="15372" max="15616" width="11.375" style="8"/>
    <col min="15617" max="15617" width="16.75" style="8" customWidth="1"/>
    <col min="15618" max="15618" width="11.125" style="8" customWidth="1"/>
    <col min="15619" max="15619" width="3.75" style="8" bestFit="1" customWidth="1"/>
    <col min="15620" max="15620" width="11.125" style="8" customWidth="1"/>
    <col min="15621" max="15621" width="6" style="8" customWidth="1"/>
    <col min="15622" max="15622" width="5.125" style="8" customWidth="1"/>
    <col min="15623" max="15623" width="5.75" style="8" customWidth="1"/>
    <col min="15624" max="15624" width="3.125" style="8" customWidth="1"/>
    <col min="15625" max="15625" width="12.875" style="8" customWidth="1"/>
    <col min="15626" max="15626" width="2.875" style="8" customWidth="1"/>
    <col min="15627" max="15627" width="83.875" style="8" customWidth="1"/>
    <col min="15628" max="15872" width="11.375" style="8"/>
    <col min="15873" max="15873" width="16.75" style="8" customWidth="1"/>
    <col min="15874" max="15874" width="11.125" style="8" customWidth="1"/>
    <col min="15875" max="15875" width="3.75" style="8" bestFit="1" customWidth="1"/>
    <col min="15876" max="15876" width="11.125" style="8" customWidth="1"/>
    <col min="15877" max="15877" width="6" style="8" customWidth="1"/>
    <col min="15878" max="15878" width="5.125" style="8" customWidth="1"/>
    <col min="15879" max="15879" width="5.75" style="8" customWidth="1"/>
    <col min="15880" max="15880" width="3.125" style="8" customWidth="1"/>
    <col min="15881" max="15881" width="12.875" style="8" customWidth="1"/>
    <col min="15882" max="15882" width="2.875" style="8" customWidth="1"/>
    <col min="15883" max="15883" width="83.875" style="8" customWidth="1"/>
    <col min="15884" max="16128" width="11.375" style="8"/>
    <col min="16129" max="16129" width="16.75" style="8" customWidth="1"/>
    <col min="16130" max="16130" width="11.125" style="8" customWidth="1"/>
    <col min="16131" max="16131" width="3.75" style="8" bestFit="1" customWidth="1"/>
    <col min="16132" max="16132" width="11.125" style="8" customWidth="1"/>
    <col min="16133" max="16133" width="6" style="8" customWidth="1"/>
    <col min="16134" max="16134" width="5.125" style="8" customWidth="1"/>
    <col min="16135" max="16135" width="5.75" style="8" customWidth="1"/>
    <col min="16136" max="16136" width="3.125" style="8" customWidth="1"/>
    <col min="16137" max="16137" width="12.875" style="8" customWidth="1"/>
    <col min="16138" max="16138" width="2.875" style="8" customWidth="1"/>
    <col min="16139" max="16139" width="83.875" style="8" customWidth="1"/>
    <col min="16140" max="16384" width="11.375" style="8"/>
  </cols>
  <sheetData>
    <row r="1" spans="1:16" ht="30" customHeight="1" x14ac:dyDescent="0.15">
      <c r="A1" s="7" t="s">
        <v>55</v>
      </c>
      <c r="B1" s="7"/>
      <c r="D1" s="204" t="s">
        <v>25</v>
      </c>
      <c r="E1" s="204"/>
      <c r="F1" s="204"/>
      <c r="G1" s="204"/>
      <c r="H1" s="204"/>
      <c r="I1" s="204"/>
      <c r="J1" s="204"/>
      <c r="K1" s="204"/>
      <c r="L1" s="204"/>
      <c r="M1" s="204"/>
    </row>
    <row r="2" spans="1:16" ht="30" customHeight="1" x14ac:dyDescent="0.15">
      <c r="A2" s="207" t="str">
        <f ca="1">RIGHT(CELL("filename",A2),
 LEN(CELL("filename",A2))
       -FIND("]",CELL("filename",A2)))</f>
        <v>⑧年月支払分</v>
      </c>
      <c r="B2" s="207"/>
      <c r="C2" s="207"/>
      <c r="D2" s="207"/>
      <c r="E2" s="207"/>
      <c r="F2" s="207"/>
      <c r="G2" s="207"/>
      <c r="H2" s="207"/>
      <c r="I2" s="207"/>
      <c r="J2" s="207"/>
      <c r="K2" s="207"/>
      <c r="L2" s="207"/>
      <c r="M2" s="207"/>
    </row>
    <row r="3" spans="1:16" ht="30" customHeight="1" x14ac:dyDescent="0.15">
      <c r="A3" s="205" t="s">
        <v>30</v>
      </c>
      <c r="B3" s="205"/>
      <c r="C3" s="205" t="str">
        <f>IF('人件費総括表・遂行状況（様式8号別紙2-1）'!$B$3="",
     "",
     '人件費総括表・遂行状況（様式8号別紙2-1）'!$B$3)</f>
        <v/>
      </c>
      <c r="D3" s="205"/>
      <c r="E3" s="205"/>
      <c r="F3" s="105"/>
      <c r="G3" s="9"/>
      <c r="H3" s="9"/>
      <c r="I3" s="9"/>
      <c r="J3" s="9"/>
      <c r="K3" s="9"/>
      <c r="L3" s="9"/>
      <c r="M3" s="9"/>
    </row>
    <row r="4" spans="1:16" ht="30" customHeight="1" x14ac:dyDescent="0.15">
      <c r="A4" s="198" t="s">
        <v>14</v>
      </c>
      <c r="B4" s="198"/>
      <c r="C4" s="205" t="str">
        <f>IF(従業員別人件費総括表!$B$5="",
     "",
     従業員別人件費総括表!$B$5)</f>
        <v/>
      </c>
      <c r="D4" s="205"/>
      <c r="E4" s="205"/>
      <c r="F4" s="105"/>
      <c r="G4" s="10"/>
      <c r="H4" s="10"/>
      <c r="I4" s="10"/>
    </row>
    <row r="5" spans="1:16" ht="30" customHeight="1" x14ac:dyDescent="0.15">
      <c r="A5" s="198" t="s">
        <v>15</v>
      </c>
      <c r="B5" s="198"/>
      <c r="C5" s="199">
        <f>従業員別人件費総括表!C7</f>
        <v>0</v>
      </c>
      <c r="D5" s="199"/>
      <c r="E5" s="199"/>
      <c r="F5" s="10" t="s">
        <v>4</v>
      </c>
      <c r="H5" s="10"/>
      <c r="I5" s="10"/>
    </row>
    <row r="6" spans="1:16" ht="30" customHeight="1" thickBot="1" x14ac:dyDescent="0.2">
      <c r="A6" s="12" t="s">
        <v>29</v>
      </c>
      <c r="B6" s="12"/>
    </row>
    <row r="7" spans="1:16" s="13" customFormat="1" ht="22.5" customHeight="1" thickBot="1" x14ac:dyDescent="0.2">
      <c r="A7" s="208" t="s">
        <v>31</v>
      </c>
      <c r="B7" s="201"/>
      <c r="C7" s="202" t="s">
        <v>16</v>
      </c>
      <c r="D7" s="202"/>
      <c r="E7" s="202"/>
      <c r="F7" s="111" t="s">
        <v>49</v>
      </c>
      <c r="G7" s="187" t="s">
        <v>17</v>
      </c>
      <c r="H7" s="203"/>
      <c r="I7" s="203"/>
      <c r="J7" s="188"/>
      <c r="K7" s="187" t="s">
        <v>18</v>
      </c>
      <c r="L7" s="188"/>
      <c r="M7" s="14" t="s">
        <v>28</v>
      </c>
      <c r="N7" s="15" t="s">
        <v>19</v>
      </c>
      <c r="O7" s="16"/>
    </row>
    <row r="8" spans="1:16" ht="22.5" customHeight="1" x14ac:dyDescent="0.15">
      <c r="A8" s="135"/>
      <c r="B8" s="162" t="str">
        <f>IF(テーブル1415232425[[#This Row],[列1]]="",
    "",
    TEXT(テーブル1415232425[[#This Row],[列1]],"(aaa)"))</f>
        <v/>
      </c>
      <c r="C8" s="151" t="s">
        <v>32</v>
      </c>
      <c r="D8" s="17" t="s">
        <v>13</v>
      </c>
      <c r="E8" s="152" t="s">
        <v>32</v>
      </c>
      <c r="F8" s="153" t="s">
        <v>32</v>
      </c>
      <c r="G8" s="18">
        <f>IF(OR(テーブル1415232425[[#This Row],[列2]]="",
          テーブル1415232425[[#This Row],[列4]]=""),
     0,
     IFERROR(HOUR(テーブル1415232425[[#This Row],[列4]]-テーブル1415232425[[#This Row],[列15]]-テーブル1415232425[[#This Row],[列2]]),
                  IFERROR(HOUR(テーブル1415232425[[#This Row],[列4]]-テーブル1415232425[[#This Row],[列2]]),
                               0)))</f>
        <v>0</v>
      </c>
      <c r="H8" s="19" t="s">
        <v>22</v>
      </c>
      <c r="I8" s="20" t="str">
        <f>IF(OR(テーブル1415232425[[#This Row],[列2]]="",
          テーブル1415232425[[#This Row],[列4]]=""),
     "00",
     IF(ISERROR(MINUTE(テーブル1415232425[[#This Row],[列4]]-テーブル1415232425[[#This Row],[列15]]-テーブル1415232425[[#This Row],[列2]])),
        IF(ISERROR(MINUTE(テーブル1415232425[[#This Row],[列4]]-テーブル1415232425[[#This Row],[列2]])),
           "00",
           IF(MINUTE(テーブル1415232425[[#This Row],[列4]]-テーブル1415232425[[#This Row],[列2]])&lt;30,
              "00",
              30)),
        IF(MINUTE(テーブル1415232425[[#This Row],[列4]]-テーブル1415232425[[#This Row],[列15]]-テーブル1415232425[[#This Row],[列2]])&lt;30,
           "00",
           30)))</f>
        <v>00</v>
      </c>
      <c r="J8" s="21" t="s">
        <v>23</v>
      </c>
      <c r="K8" s="22">
        <f>IFERROR((テーブル1415232425[[#This Row],[列5]]+テーブル1415232425[[#This Row],[列7]]/60)*$C$5,"")</f>
        <v>0</v>
      </c>
      <c r="L8" s="23" t="s">
        <v>4</v>
      </c>
      <c r="M8" s="147"/>
      <c r="N8" s="24"/>
      <c r="O8" s="50"/>
      <c r="P8" s="25"/>
    </row>
    <row r="9" spans="1:16" ht="22.5" customHeight="1" x14ac:dyDescent="0.15">
      <c r="A9" s="137"/>
      <c r="B9" s="159" t="str">
        <f>IF(テーブル1415232425[[#This Row],[列1]]="",
    "",
    TEXT(テーブル1415232425[[#This Row],[列1]],"(aaa)"))</f>
        <v/>
      </c>
      <c r="C9" s="138" t="s">
        <v>32</v>
      </c>
      <c r="D9" s="59" t="s">
        <v>13</v>
      </c>
      <c r="E9" s="143" t="s">
        <v>32</v>
      </c>
      <c r="F9" s="144" t="s">
        <v>32</v>
      </c>
      <c r="G9" s="27">
        <f>IF(OR(テーブル1415232425[[#This Row],[列2]]="",
          テーブル1415232425[[#This Row],[列4]]=""),
     0,
     IFERROR(HOUR(テーブル1415232425[[#This Row],[列4]]-テーブル1415232425[[#This Row],[列15]]-テーブル1415232425[[#This Row],[列2]]),
                  IFERROR(HOUR(テーブル1415232425[[#This Row],[列4]]-テーブル1415232425[[#This Row],[列2]]),
                               0)))</f>
        <v>0</v>
      </c>
      <c r="H9" s="28" t="s">
        <v>22</v>
      </c>
      <c r="I9" s="29" t="str">
        <f>IF(OR(テーブル1415232425[[#This Row],[列2]]="",
          テーブル1415232425[[#This Row],[列4]]=""),
     "00",
     IF(ISERROR(MINUTE(テーブル1415232425[[#This Row],[列4]]-テーブル1415232425[[#This Row],[列15]]-テーブル1415232425[[#This Row],[列2]])),
        IF(ISERROR(MINUTE(テーブル1415232425[[#This Row],[列4]]-テーブル1415232425[[#This Row],[列2]])),
           "00",
           IF(MINUTE(テーブル1415232425[[#This Row],[列4]]-テーブル1415232425[[#This Row],[列2]])&lt;30,
              "00",
              30)),
        IF(MINUTE(テーブル1415232425[[#This Row],[列4]]-テーブル1415232425[[#This Row],[列15]]-テーブル1415232425[[#This Row],[列2]])&lt;30,
           "00",
           30)))</f>
        <v>00</v>
      </c>
      <c r="J9" s="30" t="s">
        <v>23</v>
      </c>
      <c r="K9" s="31">
        <f>IFERROR((テーブル1415232425[[#This Row],[列5]]+テーブル1415232425[[#This Row],[列7]]/60)*$C$5,"")</f>
        <v>0</v>
      </c>
      <c r="L9" s="32" t="s">
        <v>4</v>
      </c>
      <c r="M9" s="148"/>
      <c r="N9" s="33"/>
      <c r="O9" s="50"/>
      <c r="P9" s="25"/>
    </row>
    <row r="10" spans="1:16" ht="22.5" customHeight="1" x14ac:dyDescent="0.15">
      <c r="A10" s="137"/>
      <c r="B10" s="160" t="str">
        <f>IF(テーブル1415232425[[#This Row],[列1]]="",
    "",
    TEXT(テーブル1415232425[[#This Row],[列1]],"(aaa)"))</f>
        <v/>
      </c>
      <c r="C10" s="138" t="s">
        <v>32</v>
      </c>
      <c r="D10" s="59" t="s">
        <v>13</v>
      </c>
      <c r="E10" s="143" t="s">
        <v>32</v>
      </c>
      <c r="F10" s="144" t="s">
        <v>32</v>
      </c>
      <c r="G10" s="27">
        <f>IF(OR(テーブル1415232425[[#This Row],[列2]]="",
          テーブル1415232425[[#This Row],[列4]]=""),
     0,
     IFERROR(HOUR(テーブル1415232425[[#This Row],[列4]]-テーブル1415232425[[#This Row],[列15]]-テーブル1415232425[[#This Row],[列2]]),
                  IFERROR(HOUR(テーブル1415232425[[#This Row],[列4]]-テーブル1415232425[[#This Row],[列2]]),
                               0)))</f>
        <v>0</v>
      </c>
      <c r="H10" s="28" t="s">
        <v>22</v>
      </c>
      <c r="I10" s="34" t="str">
        <f>IF(OR(テーブル1415232425[[#This Row],[列2]]="",
          テーブル1415232425[[#This Row],[列4]]=""),
     "00",
     IF(ISERROR(MINUTE(テーブル1415232425[[#This Row],[列4]]-テーブル1415232425[[#This Row],[列15]]-テーブル1415232425[[#This Row],[列2]])),
        IF(ISERROR(MINUTE(テーブル1415232425[[#This Row],[列4]]-テーブル1415232425[[#This Row],[列2]])),
           "00",
           IF(MINUTE(テーブル1415232425[[#This Row],[列4]]-テーブル1415232425[[#This Row],[列2]])&lt;30,
              "00",
              30)),
        IF(MINUTE(テーブル1415232425[[#This Row],[列4]]-テーブル1415232425[[#This Row],[列15]]-テーブル1415232425[[#This Row],[列2]])&lt;30,
           "00",
           30)))</f>
        <v>00</v>
      </c>
      <c r="J10" s="30" t="s">
        <v>23</v>
      </c>
      <c r="K10" s="31">
        <f>IFERROR((テーブル1415232425[[#This Row],[列5]]+テーブル1415232425[[#This Row],[列7]]/60)*$C$5,"")</f>
        <v>0</v>
      </c>
      <c r="L10" s="32" t="s">
        <v>4</v>
      </c>
      <c r="M10" s="149"/>
      <c r="N10" s="33"/>
      <c r="O10" s="50"/>
      <c r="P10" s="25"/>
    </row>
    <row r="11" spans="1:16" ht="22.5" customHeight="1" x14ac:dyDescent="0.15">
      <c r="A11" s="137"/>
      <c r="B11" s="160" t="str">
        <f>IF(テーブル1415232425[[#This Row],[列1]]="",
    "",
    TEXT(テーブル1415232425[[#This Row],[列1]],"(aaa)"))</f>
        <v/>
      </c>
      <c r="C11" s="138" t="s">
        <v>20</v>
      </c>
      <c r="D11" s="59" t="s">
        <v>21</v>
      </c>
      <c r="E11" s="143" t="s">
        <v>20</v>
      </c>
      <c r="F11" s="144" t="s">
        <v>32</v>
      </c>
      <c r="G11" s="27">
        <f>IF(OR(テーブル1415232425[[#This Row],[列2]]="",
          テーブル1415232425[[#This Row],[列4]]=""),
     0,
     IFERROR(HOUR(テーブル1415232425[[#This Row],[列4]]-テーブル1415232425[[#This Row],[列15]]-テーブル1415232425[[#This Row],[列2]]),
                  IFERROR(HOUR(テーブル1415232425[[#This Row],[列4]]-テーブル1415232425[[#This Row],[列2]]),
                               0)))</f>
        <v>0</v>
      </c>
      <c r="H11" s="28" t="s">
        <v>22</v>
      </c>
      <c r="I11" s="34" t="str">
        <f>IF(OR(テーブル1415232425[[#This Row],[列2]]="",
          テーブル1415232425[[#This Row],[列4]]=""),
     "00",
     IF(ISERROR(MINUTE(テーブル1415232425[[#This Row],[列4]]-テーブル1415232425[[#This Row],[列15]]-テーブル1415232425[[#This Row],[列2]])),
        IF(ISERROR(MINUTE(テーブル1415232425[[#This Row],[列4]]-テーブル1415232425[[#This Row],[列2]])),
           "00",
           IF(MINUTE(テーブル1415232425[[#This Row],[列4]]-テーブル1415232425[[#This Row],[列2]])&lt;30,
              "00",
              30)),
        IF(MINUTE(テーブル1415232425[[#This Row],[列4]]-テーブル1415232425[[#This Row],[列15]]-テーブル1415232425[[#This Row],[列2]])&lt;30,
           "00",
           30)))</f>
        <v>00</v>
      </c>
      <c r="J11" s="30" t="s">
        <v>23</v>
      </c>
      <c r="K11" s="31">
        <f>IFERROR((テーブル1415232425[[#This Row],[列5]]+テーブル1415232425[[#This Row],[列7]]/60)*$C$5,"")</f>
        <v>0</v>
      </c>
      <c r="L11" s="32" t="s">
        <v>4</v>
      </c>
      <c r="M11" s="149"/>
      <c r="N11" s="33"/>
      <c r="O11" s="50"/>
      <c r="P11" s="25"/>
    </row>
    <row r="12" spans="1:16" ht="22.5" customHeight="1" x14ac:dyDescent="0.15">
      <c r="A12" s="137"/>
      <c r="B12" s="160" t="str">
        <f>IF(テーブル1415232425[[#This Row],[列1]]="",
    "",
    TEXT(テーブル1415232425[[#This Row],[列1]],"(aaa)"))</f>
        <v/>
      </c>
      <c r="C12" s="138" t="s">
        <v>20</v>
      </c>
      <c r="D12" s="59" t="s">
        <v>21</v>
      </c>
      <c r="E12" s="143" t="s">
        <v>20</v>
      </c>
      <c r="F12" s="144" t="s">
        <v>32</v>
      </c>
      <c r="G12" s="27">
        <f>IF(OR(テーブル1415232425[[#This Row],[列2]]="",
          テーブル1415232425[[#This Row],[列4]]=""),
     0,
     IFERROR(HOUR(テーブル1415232425[[#This Row],[列4]]-テーブル1415232425[[#This Row],[列15]]-テーブル1415232425[[#This Row],[列2]]),
                  IFERROR(HOUR(テーブル1415232425[[#This Row],[列4]]-テーブル1415232425[[#This Row],[列2]]),
                               0)))</f>
        <v>0</v>
      </c>
      <c r="H12" s="28" t="s">
        <v>22</v>
      </c>
      <c r="I12" s="34" t="str">
        <f>IF(OR(テーブル1415232425[[#This Row],[列2]]="",
          テーブル1415232425[[#This Row],[列4]]=""),
     "00",
     IF(ISERROR(MINUTE(テーブル1415232425[[#This Row],[列4]]-テーブル1415232425[[#This Row],[列15]]-テーブル1415232425[[#This Row],[列2]])),
        IF(ISERROR(MINUTE(テーブル1415232425[[#This Row],[列4]]-テーブル1415232425[[#This Row],[列2]])),
           "00",
           IF(MINUTE(テーブル1415232425[[#This Row],[列4]]-テーブル1415232425[[#This Row],[列2]])&lt;30,
              "00",
              30)),
        IF(MINUTE(テーブル1415232425[[#This Row],[列4]]-テーブル1415232425[[#This Row],[列15]]-テーブル1415232425[[#This Row],[列2]])&lt;30,
           "00",
           30)))</f>
        <v>00</v>
      </c>
      <c r="J12" s="30" t="s">
        <v>23</v>
      </c>
      <c r="K12" s="31">
        <f>IFERROR((テーブル1415232425[[#This Row],[列5]]+テーブル1415232425[[#This Row],[列7]]/60)*$C$5,"")</f>
        <v>0</v>
      </c>
      <c r="L12" s="32" t="s">
        <v>4</v>
      </c>
      <c r="M12" s="149"/>
      <c r="N12" s="33"/>
      <c r="O12" s="50"/>
      <c r="P12" s="25"/>
    </row>
    <row r="13" spans="1:16" ht="22.5" customHeight="1" x14ac:dyDescent="0.15">
      <c r="A13" s="137"/>
      <c r="B13" s="160" t="str">
        <f>IF(テーブル1415232425[[#This Row],[列1]]="",
    "",
    TEXT(テーブル1415232425[[#This Row],[列1]],"(aaa)"))</f>
        <v/>
      </c>
      <c r="C13" s="138" t="s">
        <v>20</v>
      </c>
      <c r="D13" s="59" t="s">
        <v>21</v>
      </c>
      <c r="E13" s="143" t="s">
        <v>20</v>
      </c>
      <c r="F13" s="144" t="s">
        <v>32</v>
      </c>
      <c r="G13" s="27">
        <f>IF(OR(テーブル1415232425[[#This Row],[列2]]="",
          テーブル1415232425[[#This Row],[列4]]=""),
     0,
     IFERROR(HOUR(テーブル1415232425[[#This Row],[列4]]-テーブル1415232425[[#This Row],[列15]]-テーブル1415232425[[#This Row],[列2]]),
                  IFERROR(HOUR(テーブル1415232425[[#This Row],[列4]]-テーブル1415232425[[#This Row],[列2]]),
                               0)))</f>
        <v>0</v>
      </c>
      <c r="H13" s="28" t="s">
        <v>22</v>
      </c>
      <c r="I13" s="34" t="str">
        <f>IF(OR(テーブル1415232425[[#This Row],[列2]]="",
          テーブル1415232425[[#This Row],[列4]]=""),
     "00",
     IF(ISERROR(MINUTE(テーブル1415232425[[#This Row],[列4]]-テーブル1415232425[[#This Row],[列15]]-テーブル1415232425[[#This Row],[列2]])),
        IF(ISERROR(MINUTE(テーブル1415232425[[#This Row],[列4]]-テーブル1415232425[[#This Row],[列2]])),
           "00",
           IF(MINUTE(テーブル1415232425[[#This Row],[列4]]-テーブル1415232425[[#This Row],[列2]])&lt;30,
              "00",
              30)),
        IF(MINUTE(テーブル1415232425[[#This Row],[列4]]-テーブル1415232425[[#This Row],[列15]]-テーブル1415232425[[#This Row],[列2]])&lt;30,
           "00",
           30)))</f>
        <v>00</v>
      </c>
      <c r="J13" s="30" t="s">
        <v>23</v>
      </c>
      <c r="K13" s="31">
        <f>IFERROR((テーブル1415232425[[#This Row],[列5]]+テーブル1415232425[[#This Row],[列7]]/60)*$C$5,"")</f>
        <v>0</v>
      </c>
      <c r="L13" s="32" t="s">
        <v>4</v>
      </c>
      <c r="M13" s="149"/>
      <c r="N13" s="33"/>
      <c r="O13" s="50"/>
      <c r="P13" s="25"/>
    </row>
    <row r="14" spans="1:16" ht="22.5" customHeight="1" x14ac:dyDescent="0.15">
      <c r="A14" s="137"/>
      <c r="B14" s="160" t="str">
        <f>IF(テーブル1415232425[[#This Row],[列1]]="",
    "",
    TEXT(テーブル1415232425[[#This Row],[列1]],"(aaa)"))</f>
        <v/>
      </c>
      <c r="C14" s="138" t="s">
        <v>20</v>
      </c>
      <c r="D14" s="59" t="s">
        <v>21</v>
      </c>
      <c r="E14" s="143" t="s">
        <v>20</v>
      </c>
      <c r="F14" s="144" t="s">
        <v>32</v>
      </c>
      <c r="G14" s="27">
        <f>IF(OR(テーブル1415232425[[#This Row],[列2]]="",
          テーブル1415232425[[#This Row],[列4]]=""),
     0,
     IFERROR(HOUR(テーブル1415232425[[#This Row],[列4]]-テーブル1415232425[[#This Row],[列15]]-テーブル1415232425[[#This Row],[列2]]),
                  IFERROR(HOUR(テーブル1415232425[[#This Row],[列4]]-テーブル1415232425[[#This Row],[列2]]),
                               0)))</f>
        <v>0</v>
      </c>
      <c r="H14" s="28" t="s">
        <v>22</v>
      </c>
      <c r="I14" s="34" t="str">
        <f>IF(OR(テーブル1415232425[[#This Row],[列2]]="",
          テーブル1415232425[[#This Row],[列4]]=""),
     "00",
     IF(ISERROR(MINUTE(テーブル1415232425[[#This Row],[列4]]-テーブル1415232425[[#This Row],[列15]]-テーブル1415232425[[#This Row],[列2]])),
        IF(ISERROR(MINUTE(テーブル1415232425[[#This Row],[列4]]-テーブル1415232425[[#This Row],[列2]])),
           "00",
           IF(MINUTE(テーブル1415232425[[#This Row],[列4]]-テーブル1415232425[[#This Row],[列2]])&lt;30,
              "00",
              30)),
        IF(MINUTE(テーブル1415232425[[#This Row],[列4]]-テーブル1415232425[[#This Row],[列15]]-テーブル1415232425[[#This Row],[列2]])&lt;30,
           "00",
           30)))</f>
        <v>00</v>
      </c>
      <c r="J14" s="30" t="s">
        <v>23</v>
      </c>
      <c r="K14" s="31">
        <f>IFERROR((テーブル1415232425[[#This Row],[列5]]+テーブル1415232425[[#This Row],[列7]]/60)*$C$5,"")</f>
        <v>0</v>
      </c>
      <c r="L14" s="32" t="s">
        <v>4</v>
      </c>
      <c r="M14" s="149"/>
      <c r="N14" s="33"/>
      <c r="O14" s="50"/>
      <c r="P14" s="25"/>
    </row>
    <row r="15" spans="1:16" ht="22.5" customHeight="1" x14ac:dyDescent="0.15">
      <c r="A15" s="137"/>
      <c r="B15" s="160" t="str">
        <f>IF(テーブル1415232425[[#This Row],[列1]]="",
    "",
    TEXT(テーブル1415232425[[#This Row],[列1]],"(aaa)"))</f>
        <v/>
      </c>
      <c r="C15" s="138" t="s">
        <v>20</v>
      </c>
      <c r="D15" s="59" t="s">
        <v>21</v>
      </c>
      <c r="E15" s="143" t="s">
        <v>20</v>
      </c>
      <c r="F15" s="144" t="s">
        <v>32</v>
      </c>
      <c r="G15" s="27">
        <f>IF(OR(テーブル1415232425[[#This Row],[列2]]="",
          テーブル1415232425[[#This Row],[列4]]=""),
     0,
     IFERROR(HOUR(テーブル1415232425[[#This Row],[列4]]-テーブル1415232425[[#This Row],[列15]]-テーブル1415232425[[#This Row],[列2]]),
                  IFERROR(HOUR(テーブル1415232425[[#This Row],[列4]]-テーブル1415232425[[#This Row],[列2]]),
                               0)))</f>
        <v>0</v>
      </c>
      <c r="H15" s="28" t="s">
        <v>22</v>
      </c>
      <c r="I15" s="34" t="str">
        <f>IF(OR(テーブル1415232425[[#This Row],[列2]]="",
          テーブル1415232425[[#This Row],[列4]]=""),
     "00",
     IF(ISERROR(MINUTE(テーブル1415232425[[#This Row],[列4]]-テーブル1415232425[[#This Row],[列15]]-テーブル1415232425[[#This Row],[列2]])),
        IF(ISERROR(MINUTE(テーブル1415232425[[#This Row],[列4]]-テーブル1415232425[[#This Row],[列2]])),
           "00",
           IF(MINUTE(テーブル1415232425[[#This Row],[列4]]-テーブル1415232425[[#This Row],[列2]])&lt;30,
              "00",
              30)),
        IF(MINUTE(テーブル1415232425[[#This Row],[列4]]-テーブル1415232425[[#This Row],[列15]]-テーブル1415232425[[#This Row],[列2]])&lt;30,
           "00",
           30)))</f>
        <v>00</v>
      </c>
      <c r="J15" s="30" t="s">
        <v>23</v>
      </c>
      <c r="K15" s="31">
        <f>IFERROR((テーブル1415232425[[#This Row],[列5]]+テーブル1415232425[[#This Row],[列7]]/60)*$C$5,"")</f>
        <v>0</v>
      </c>
      <c r="L15" s="32" t="s">
        <v>4</v>
      </c>
      <c r="M15" s="149"/>
      <c r="N15" s="33"/>
      <c r="O15" s="50"/>
      <c r="P15" s="25"/>
    </row>
    <row r="16" spans="1:16" ht="22.5" customHeight="1" x14ac:dyDescent="0.15">
      <c r="A16" s="137"/>
      <c r="B16" s="160" t="str">
        <f>IF(テーブル1415232425[[#This Row],[列1]]="",
    "",
    TEXT(テーブル1415232425[[#This Row],[列1]],"(aaa)"))</f>
        <v/>
      </c>
      <c r="C16" s="138" t="s">
        <v>20</v>
      </c>
      <c r="D16" s="59" t="s">
        <v>21</v>
      </c>
      <c r="E16" s="143" t="s">
        <v>20</v>
      </c>
      <c r="F16" s="144" t="s">
        <v>32</v>
      </c>
      <c r="G16" s="27">
        <f>IF(OR(テーブル1415232425[[#This Row],[列2]]="",
          テーブル1415232425[[#This Row],[列4]]=""),
     0,
     IFERROR(HOUR(テーブル1415232425[[#This Row],[列4]]-テーブル1415232425[[#This Row],[列15]]-テーブル1415232425[[#This Row],[列2]]),
                  IFERROR(HOUR(テーブル1415232425[[#This Row],[列4]]-テーブル1415232425[[#This Row],[列2]]),
                               0)))</f>
        <v>0</v>
      </c>
      <c r="H16" s="28" t="s">
        <v>22</v>
      </c>
      <c r="I16" s="34" t="str">
        <f>IF(OR(テーブル1415232425[[#This Row],[列2]]="",
          テーブル1415232425[[#This Row],[列4]]=""),
     "00",
     IF(ISERROR(MINUTE(テーブル1415232425[[#This Row],[列4]]-テーブル1415232425[[#This Row],[列15]]-テーブル1415232425[[#This Row],[列2]])),
        IF(ISERROR(MINUTE(テーブル1415232425[[#This Row],[列4]]-テーブル1415232425[[#This Row],[列2]])),
           "00",
           IF(MINUTE(テーブル1415232425[[#This Row],[列4]]-テーブル1415232425[[#This Row],[列2]])&lt;30,
              "00",
              30)),
        IF(MINUTE(テーブル1415232425[[#This Row],[列4]]-テーブル1415232425[[#This Row],[列15]]-テーブル1415232425[[#This Row],[列2]])&lt;30,
           "00",
           30)))</f>
        <v>00</v>
      </c>
      <c r="J16" s="30" t="s">
        <v>23</v>
      </c>
      <c r="K16" s="31">
        <f>IFERROR((テーブル1415232425[[#This Row],[列5]]+テーブル1415232425[[#This Row],[列7]]/60)*$C$5,"")</f>
        <v>0</v>
      </c>
      <c r="L16" s="32" t="s">
        <v>4</v>
      </c>
      <c r="M16" s="149"/>
      <c r="N16" s="33"/>
      <c r="O16" s="50"/>
      <c r="P16" s="25"/>
    </row>
    <row r="17" spans="1:16" ht="22.5" customHeight="1" x14ac:dyDescent="0.15">
      <c r="A17" s="137"/>
      <c r="B17" s="160" t="str">
        <f>IF(テーブル1415232425[[#This Row],[列1]]="",
    "",
    TEXT(テーブル1415232425[[#This Row],[列1]],"(aaa)"))</f>
        <v/>
      </c>
      <c r="C17" s="138" t="s">
        <v>20</v>
      </c>
      <c r="D17" s="59" t="s">
        <v>21</v>
      </c>
      <c r="E17" s="143" t="s">
        <v>20</v>
      </c>
      <c r="F17" s="144" t="s">
        <v>32</v>
      </c>
      <c r="G17" s="27">
        <f>IF(OR(テーブル1415232425[[#This Row],[列2]]="",
          テーブル1415232425[[#This Row],[列4]]=""),
     0,
     IFERROR(HOUR(テーブル1415232425[[#This Row],[列4]]-テーブル1415232425[[#This Row],[列15]]-テーブル1415232425[[#This Row],[列2]]),
                  IFERROR(HOUR(テーブル1415232425[[#This Row],[列4]]-テーブル1415232425[[#This Row],[列2]]),
                               0)))</f>
        <v>0</v>
      </c>
      <c r="H17" s="28" t="s">
        <v>22</v>
      </c>
      <c r="I17" s="34" t="str">
        <f>IF(OR(テーブル1415232425[[#This Row],[列2]]="",
          テーブル1415232425[[#This Row],[列4]]=""),
     "00",
     IF(ISERROR(MINUTE(テーブル1415232425[[#This Row],[列4]]-テーブル1415232425[[#This Row],[列15]]-テーブル1415232425[[#This Row],[列2]])),
        IF(ISERROR(MINUTE(テーブル1415232425[[#This Row],[列4]]-テーブル1415232425[[#This Row],[列2]])),
           "00",
           IF(MINUTE(テーブル1415232425[[#This Row],[列4]]-テーブル1415232425[[#This Row],[列2]])&lt;30,
              "00",
              30)),
        IF(MINUTE(テーブル1415232425[[#This Row],[列4]]-テーブル1415232425[[#This Row],[列15]]-テーブル1415232425[[#This Row],[列2]])&lt;30,
           "00",
           30)))</f>
        <v>00</v>
      </c>
      <c r="J17" s="30" t="s">
        <v>23</v>
      </c>
      <c r="K17" s="31">
        <f>IFERROR((テーブル1415232425[[#This Row],[列5]]+テーブル1415232425[[#This Row],[列7]]/60)*$C$5,"")</f>
        <v>0</v>
      </c>
      <c r="L17" s="32" t="s">
        <v>4</v>
      </c>
      <c r="M17" s="149"/>
      <c r="N17" s="33"/>
      <c r="O17" s="50"/>
      <c r="P17" s="25"/>
    </row>
    <row r="18" spans="1:16" ht="22.5" customHeight="1" x14ac:dyDescent="0.15">
      <c r="A18" s="137"/>
      <c r="B18" s="160" t="str">
        <f>IF(テーブル1415232425[[#This Row],[列1]]="",
    "",
    TEXT(テーブル1415232425[[#This Row],[列1]],"(aaa)"))</f>
        <v/>
      </c>
      <c r="C18" s="138" t="s">
        <v>20</v>
      </c>
      <c r="D18" s="59" t="s">
        <v>21</v>
      </c>
      <c r="E18" s="143" t="s">
        <v>20</v>
      </c>
      <c r="F18" s="144" t="s">
        <v>32</v>
      </c>
      <c r="G18" s="27">
        <f>IF(OR(テーブル1415232425[[#This Row],[列2]]="",
          テーブル1415232425[[#This Row],[列4]]=""),
     0,
     IFERROR(HOUR(テーブル1415232425[[#This Row],[列4]]-テーブル1415232425[[#This Row],[列15]]-テーブル1415232425[[#This Row],[列2]]),
                  IFERROR(HOUR(テーブル1415232425[[#This Row],[列4]]-テーブル1415232425[[#This Row],[列2]]),
                               0)))</f>
        <v>0</v>
      </c>
      <c r="H18" s="28" t="s">
        <v>22</v>
      </c>
      <c r="I18" s="34" t="str">
        <f>IF(OR(テーブル1415232425[[#This Row],[列2]]="",
          テーブル1415232425[[#This Row],[列4]]=""),
     "00",
     IF(ISERROR(MINUTE(テーブル1415232425[[#This Row],[列4]]-テーブル1415232425[[#This Row],[列15]]-テーブル1415232425[[#This Row],[列2]])),
        IF(ISERROR(MINUTE(テーブル1415232425[[#This Row],[列4]]-テーブル1415232425[[#This Row],[列2]])),
           "00",
           IF(MINUTE(テーブル1415232425[[#This Row],[列4]]-テーブル1415232425[[#This Row],[列2]])&lt;30,
              "00",
              30)),
        IF(MINUTE(テーブル1415232425[[#This Row],[列4]]-テーブル1415232425[[#This Row],[列15]]-テーブル1415232425[[#This Row],[列2]])&lt;30,
           "00",
           30)))</f>
        <v>00</v>
      </c>
      <c r="J18" s="30" t="s">
        <v>23</v>
      </c>
      <c r="K18" s="31">
        <f>IFERROR((テーブル1415232425[[#This Row],[列5]]+テーブル1415232425[[#This Row],[列7]]/60)*$C$5,"")</f>
        <v>0</v>
      </c>
      <c r="L18" s="32" t="s">
        <v>4</v>
      </c>
      <c r="M18" s="149"/>
      <c r="N18" s="33"/>
      <c r="O18" s="50"/>
      <c r="P18" s="25"/>
    </row>
    <row r="19" spans="1:16" ht="22.5" customHeight="1" x14ac:dyDescent="0.15">
      <c r="A19" s="137"/>
      <c r="B19" s="160" t="str">
        <f>IF(テーブル1415232425[[#This Row],[列1]]="",
    "",
    TEXT(テーブル1415232425[[#This Row],[列1]],"(aaa)"))</f>
        <v/>
      </c>
      <c r="C19" s="138" t="s">
        <v>20</v>
      </c>
      <c r="D19" s="59" t="s">
        <v>21</v>
      </c>
      <c r="E19" s="143" t="s">
        <v>20</v>
      </c>
      <c r="F19" s="144" t="s">
        <v>32</v>
      </c>
      <c r="G19" s="27">
        <f>IF(OR(テーブル1415232425[[#This Row],[列2]]="",
          テーブル1415232425[[#This Row],[列4]]=""),
     0,
     IFERROR(HOUR(テーブル1415232425[[#This Row],[列4]]-テーブル1415232425[[#This Row],[列15]]-テーブル1415232425[[#This Row],[列2]]),
                  IFERROR(HOUR(テーブル1415232425[[#This Row],[列4]]-テーブル1415232425[[#This Row],[列2]]),
                               0)))</f>
        <v>0</v>
      </c>
      <c r="H19" s="28" t="s">
        <v>22</v>
      </c>
      <c r="I19" s="34" t="str">
        <f>IF(OR(テーブル1415232425[[#This Row],[列2]]="",
          テーブル1415232425[[#This Row],[列4]]=""),
     "00",
     IF(ISERROR(MINUTE(テーブル1415232425[[#This Row],[列4]]-テーブル1415232425[[#This Row],[列15]]-テーブル1415232425[[#This Row],[列2]])),
        IF(ISERROR(MINUTE(テーブル1415232425[[#This Row],[列4]]-テーブル1415232425[[#This Row],[列2]])),
           "00",
           IF(MINUTE(テーブル1415232425[[#This Row],[列4]]-テーブル1415232425[[#This Row],[列2]])&lt;30,
              "00",
              30)),
        IF(MINUTE(テーブル1415232425[[#This Row],[列4]]-テーブル1415232425[[#This Row],[列15]]-テーブル1415232425[[#This Row],[列2]])&lt;30,
           "00",
           30)))</f>
        <v>00</v>
      </c>
      <c r="J19" s="30" t="s">
        <v>23</v>
      </c>
      <c r="K19" s="31">
        <f>IFERROR((テーブル1415232425[[#This Row],[列5]]+テーブル1415232425[[#This Row],[列7]]/60)*$C$5,"")</f>
        <v>0</v>
      </c>
      <c r="L19" s="32" t="s">
        <v>4</v>
      </c>
      <c r="M19" s="149"/>
      <c r="N19" s="33"/>
      <c r="O19" s="50"/>
      <c r="P19" s="25"/>
    </row>
    <row r="20" spans="1:16" ht="22.5" customHeight="1" x14ac:dyDescent="0.15">
      <c r="A20" s="137"/>
      <c r="B20" s="160" t="str">
        <f>IF(テーブル1415232425[[#This Row],[列1]]="",
    "",
    TEXT(テーブル1415232425[[#This Row],[列1]],"(aaa)"))</f>
        <v/>
      </c>
      <c r="C20" s="138" t="s">
        <v>20</v>
      </c>
      <c r="D20" s="59" t="s">
        <v>21</v>
      </c>
      <c r="E20" s="143" t="s">
        <v>20</v>
      </c>
      <c r="F20" s="144" t="s">
        <v>32</v>
      </c>
      <c r="G20" s="27">
        <f>IF(OR(テーブル1415232425[[#This Row],[列2]]="",
          テーブル1415232425[[#This Row],[列4]]=""),
     0,
     IFERROR(HOUR(テーブル1415232425[[#This Row],[列4]]-テーブル1415232425[[#This Row],[列15]]-テーブル1415232425[[#This Row],[列2]]),
                  IFERROR(HOUR(テーブル1415232425[[#This Row],[列4]]-テーブル1415232425[[#This Row],[列2]]),
                               0)))</f>
        <v>0</v>
      </c>
      <c r="H20" s="28" t="s">
        <v>22</v>
      </c>
      <c r="I20" s="34" t="str">
        <f>IF(OR(テーブル1415232425[[#This Row],[列2]]="",
          テーブル1415232425[[#This Row],[列4]]=""),
     "00",
     IF(ISERROR(MINUTE(テーブル1415232425[[#This Row],[列4]]-テーブル1415232425[[#This Row],[列15]]-テーブル1415232425[[#This Row],[列2]])),
        IF(ISERROR(MINUTE(テーブル1415232425[[#This Row],[列4]]-テーブル1415232425[[#This Row],[列2]])),
           "00",
           IF(MINUTE(テーブル1415232425[[#This Row],[列4]]-テーブル1415232425[[#This Row],[列2]])&lt;30,
              "00",
              30)),
        IF(MINUTE(テーブル1415232425[[#This Row],[列4]]-テーブル1415232425[[#This Row],[列15]]-テーブル1415232425[[#This Row],[列2]])&lt;30,
           "00",
           30)))</f>
        <v>00</v>
      </c>
      <c r="J20" s="30" t="s">
        <v>23</v>
      </c>
      <c r="K20" s="31">
        <f>IFERROR((テーブル1415232425[[#This Row],[列5]]+テーブル1415232425[[#This Row],[列7]]/60)*$C$5,"")</f>
        <v>0</v>
      </c>
      <c r="L20" s="32" t="s">
        <v>4</v>
      </c>
      <c r="M20" s="149"/>
      <c r="N20" s="33"/>
      <c r="O20" s="50"/>
      <c r="P20" s="25"/>
    </row>
    <row r="21" spans="1:16" ht="22.5" customHeight="1" x14ac:dyDescent="0.15">
      <c r="A21" s="137"/>
      <c r="B21" s="160" t="str">
        <f>IF(テーブル1415232425[[#This Row],[列1]]="",
    "",
    TEXT(テーブル1415232425[[#This Row],[列1]],"(aaa)"))</f>
        <v/>
      </c>
      <c r="C21" s="138" t="s">
        <v>20</v>
      </c>
      <c r="D21" s="59" t="s">
        <v>21</v>
      </c>
      <c r="E21" s="143" t="s">
        <v>20</v>
      </c>
      <c r="F21" s="144" t="s">
        <v>32</v>
      </c>
      <c r="G21" s="27">
        <f>IF(OR(テーブル1415232425[[#This Row],[列2]]="",
          テーブル1415232425[[#This Row],[列4]]=""),
     0,
     IFERROR(HOUR(テーブル1415232425[[#This Row],[列4]]-テーブル1415232425[[#This Row],[列15]]-テーブル1415232425[[#This Row],[列2]]),
                  IFERROR(HOUR(テーブル1415232425[[#This Row],[列4]]-テーブル1415232425[[#This Row],[列2]]),
                               0)))</f>
        <v>0</v>
      </c>
      <c r="H21" s="28" t="s">
        <v>22</v>
      </c>
      <c r="I21" s="34" t="str">
        <f>IF(OR(テーブル1415232425[[#This Row],[列2]]="",
          テーブル1415232425[[#This Row],[列4]]=""),
     "00",
     IF(ISERROR(MINUTE(テーブル1415232425[[#This Row],[列4]]-テーブル1415232425[[#This Row],[列15]]-テーブル1415232425[[#This Row],[列2]])),
        IF(ISERROR(MINUTE(テーブル1415232425[[#This Row],[列4]]-テーブル1415232425[[#This Row],[列2]])),
           "00",
           IF(MINUTE(テーブル1415232425[[#This Row],[列4]]-テーブル1415232425[[#This Row],[列2]])&lt;30,
              "00",
              30)),
        IF(MINUTE(テーブル1415232425[[#This Row],[列4]]-テーブル1415232425[[#This Row],[列15]]-テーブル1415232425[[#This Row],[列2]])&lt;30,
           "00",
           30)))</f>
        <v>00</v>
      </c>
      <c r="J21" s="30" t="s">
        <v>23</v>
      </c>
      <c r="K21" s="31">
        <f>IFERROR((テーブル1415232425[[#This Row],[列5]]+テーブル1415232425[[#This Row],[列7]]/60)*$C$5,"")</f>
        <v>0</v>
      </c>
      <c r="L21" s="32" t="s">
        <v>4</v>
      </c>
      <c r="M21" s="149"/>
      <c r="N21" s="33"/>
      <c r="O21" s="50"/>
      <c r="P21" s="25"/>
    </row>
    <row r="22" spans="1:16" ht="22.5" customHeight="1" x14ac:dyDescent="0.15">
      <c r="A22" s="137"/>
      <c r="B22" s="160" t="str">
        <f>IF(テーブル1415232425[[#This Row],[列1]]="",
    "",
    TEXT(テーブル1415232425[[#This Row],[列1]],"(aaa)"))</f>
        <v/>
      </c>
      <c r="C22" s="138" t="s">
        <v>20</v>
      </c>
      <c r="D22" s="59" t="s">
        <v>21</v>
      </c>
      <c r="E22" s="143" t="s">
        <v>20</v>
      </c>
      <c r="F22" s="144" t="s">
        <v>32</v>
      </c>
      <c r="G22" s="27">
        <f>IF(OR(テーブル1415232425[[#This Row],[列2]]="",
          テーブル1415232425[[#This Row],[列4]]=""),
     0,
     IFERROR(HOUR(テーブル1415232425[[#This Row],[列4]]-テーブル1415232425[[#This Row],[列15]]-テーブル1415232425[[#This Row],[列2]]),
                  IFERROR(HOUR(テーブル1415232425[[#This Row],[列4]]-テーブル1415232425[[#This Row],[列2]]),
                               0)))</f>
        <v>0</v>
      </c>
      <c r="H22" s="28" t="s">
        <v>22</v>
      </c>
      <c r="I22" s="34" t="str">
        <f>IF(OR(テーブル1415232425[[#This Row],[列2]]="",
          テーブル1415232425[[#This Row],[列4]]=""),
     "00",
     IF(ISERROR(MINUTE(テーブル1415232425[[#This Row],[列4]]-テーブル1415232425[[#This Row],[列15]]-テーブル1415232425[[#This Row],[列2]])),
        IF(ISERROR(MINUTE(テーブル1415232425[[#This Row],[列4]]-テーブル1415232425[[#This Row],[列2]])),
           "00",
           IF(MINUTE(テーブル1415232425[[#This Row],[列4]]-テーブル1415232425[[#This Row],[列2]])&lt;30,
              "00",
              30)),
        IF(MINUTE(テーブル1415232425[[#This Row],[列4]]-テーブル1415232425[[#This Row],[列15]]-テーブル1415232425[[#This Row],[列2]])&lt;30,
           "00",
           30)))</f>
        <v>00</v>
      </c>
      <c r="J22" s="30" t="s">
        <v>23</v>
      </c>
      <c r="K22" s="31">
        <f>IFERROR((テーブル1415232425[[#This Row],[列5]]+テーブル1415232425[[#This Row],[列7]]/60)*$C$5,"")</f>
        <v>0</v>
      </c>
      <c r="L22" s="32" t="s">
        <v>4</v>
      </c>
      <c r="M22" s="149"/>
      <c r="N22" s="33"/>
      <c r="O22" s="50"/>
      <c r="P22" s="25"/>
    </row>
    <row r="23" spans="1:16" ht="22.5" customHeight="1" x14ac:dyDescent="0.15">
      <c r="A23" s="137"/>
      <c r="B23" s="160" t="str">
        <f>IF(テーブル1415232425[[#This Row],[列1]]="",
    "",
    TEXT(テーブル1415232425[[#This Row],[列1]],"(aaa)"))</f>
        <v/>
      </c>
      <c r="C23" s="138" t="s">
        <v>20</v>
      </c>
      <c r="D23" s="59" t="s">
        <v>21</v>
      </c>
      <c r="E23" s="143" t="s">
        <v>20</v>
      </c>
      <c r="F23" s="144" t="s">
        <v>32</v>
      </c>
      <c r="G23" s="27">
        <f>IF(OR(テーブル1415232425[[#This Row],[列2]]="",
          テーブル1415232425[[#This Row],[列4]]=""),
     0,
     IFERROR(HOUR(テーブル1415232425[[#This Row],[列4]]-テーブル1415232425[[#This Row],[列15]]-テーブル1415232425[[#This Row],[列2]]),
                  IFERROR(HOUR(テーブル1415232425[[#This Row],[列4]]-テーブル1415232425[[#This Row],[列2]]),
                               0)))</f>
        <v>0</v>
      </c>
      <c r="H23" s="28" t="s">
        <v>22</v>
      </c>
      <c r="I23" s="34" t="str">
        <f>IF(OR(テーブル1415232425[[#This Row],[列2]]="",
          テーブル1415232425[[#This Row],[列4]]=""),
     "00",
     IF(ISERROR(MINUTE(テーブル1415232425[[#This Row],[列4]]-テーブル1415232425[[#This Row],[列15]]-テーブル1415232425[[#This Row],[列2]])),
        IF(ISERROR(MINUTE(テーブル1415232425[[#This Row],[列4]]-テーブル1415232425[[#This Row],[列2]])),
           "00",
           IF(MINUTE(テーブル1415232425[[#This Row],[列4]]-テーブル1415232425[[#This Row],[列2]])&lt;30,
              "00",
              30)),
        IF(MINUTE(テーブル1415232425[[#This Row],[列4]]-テーブル1415232425[[#This Row],[列15]]-テーブル1415232425[[#This Row],[列2]])&lt;30,
           "00",
           30)))</f>
        <v>00</v>
      </c>
      <c r="J23" s="30" t="s">
        <v>23</v>
      </c>
      <c r="K23" s="31">
        <f>IFERROR((テーブル1415232425[[#This Row],[列5]]+テーブル1415232425[[#This Row],[列7]]/60)*$C$5,"")</f>
        <v>0</v>
      </c>
      <c r="L23" s="32" t="s">
        <v>4</v>
      </c>
      <c r="M23" s="149"/>
      <c r="N23" s="33"/>
      <c r="O23" s="50"/>
      <c r="P23" s="25"/>
    </row>
    <row r="24" spans="1:16" ht="22.5" customHeight="1" x14ac:dyDescent="0.15">
      <c r="A24" s="137"/>
      <c r="B24" s="160" t="str">
        <f>IF(テーブル1415232425[[#This Row],[列1]]="",
    "",
    TEXT(テーブル1415232425[[#This Row],[列1]],"(aaa)"))</f>
        <v/>
      </c>
      <c r="C24" s="138" t="s">
        <v>20</v>
      </c>
      <c r="D24" s="59" t="s">
        <v>21</v>
      </c>
      <c r="E24" s="143" t="s">
        <v>20</v>
      </c>
      <c r="F24" s="144" t="s">
        <v>32</v>
      </c>
      <c r="G24" s="27">
        <f>IF(OR(テーブル1415232425[[#This Row],[列2]]="",
          テーブル1415232425[[#This Row],[列4]]=""),
     0,
     IFERROR(HOUR(テーブル1415232425[[#This Row],[列4]]-テーブル1415232425[[#This Row],[列15]]-テーブル1415232425[[#This Row],[列2]]),
                  IFERROR(HOUR(テーブル1415232425[[#This Row],[列4]]-テーブル1415232425[[#This Row],[列2]]),
                               0)))</f>
        <v>0</v>
      </c>
      <c r="H24" s="28" t="s">
        <v>22</v>
      </c>
      <c r="I24" s="34" t="str">
        <f>IF(OR(テーブル1415232425[[#This Row],[列2]]="",
          テーブル1415232425[[#This Row],[列4]]=""),
     "00",
     IF(ISERROR(MINUTE(テーブル1415232425[[#This Row],[列4]]-テーブル1415232425[[#This Row],[列15]]-テーブル1415232425[[#This Row],[列2]])),
        IF(ISERROR(MINUTE(テーブル1415232425[[#This Row],[列4]]-テーブル1415232425[[#This Row],[列2]])),
           "00",
           IF(MINUTE(テーブル1415232425[[#This Row],[列4]]-テーブル1415232425[[#This Row],[列2]])&lt;30,
              "00",
              30)),
        IF(MINUTE(テーブル1415232425[[#This Row],[列4]]-テーブル1415232425[[#This Row],[列15]]-テーブル1415232425[[#This Row],[列2]])&lt;30,
           "00",
           30)))</f>
        <v>00</v>
      </c>
      <c r="J24" s="30" t="s">
        <v>23</v>
      </c>
      <c r="K24" s="31">
        <f>IFERROR((テーブル1415232425[[#This Row],[列5]]+テーブル1415232425[[#This Row],[列7]]/60)*$C$5,"")</f>
        <v>0</v>
      </c>
      <c r="L24" s="32" t="s">
        <v>4</v>
      </c>
      <c r="M24" s="148"/>
      <c r="N24" s="33"/>
      <c r="O24" s="50"/>
      <c r="P24" s="25"/>
    </row>
    <row r="25" spans="1:16" ht="22.5" customHeight="1" x14ac:dyDescent="0.15">
      <c r="A25" s="137"/>
      <c r="B25" s="160" t="str">
        <f>IF(テーブル1415232425[[#This Row],[列1]]="",
    "",
    TEXT(テーブル1415232425[[#This Row],[列1]],"(aaa)"))</f>
        <v/>
      </c>
      <c r="C25" s="138" t="s">
        <v>20</v>
      </c>
      <c r="D25" s="59" t="s">
        <v>21</v>
      </c>
      <c r="E25" s="143" t="s">
        <v>20</v>
      </c>
      <c r="F25" s="144" t="s">
        <v>32</v>
      </c>
      <c r="G25" s="27">
        <f>IF(OR(テーブル1415232425[[#This Row],[列2]]="",
          テーブル1415232425[[#This Row],[列4]]=""),
     0,
     IFERROR(HOUR(テーブル1415232425[[#This Row],[列4]]-テーブル1415232425[[#This Row],[列15]]-テーブル1415232425[[#This Row],[列2]]),
                  IFERROR(HOUR(テーブル1415232425[[#This Row],[列4]]-テーブル1415232425[[#This Row],[列2]]),
                               0)))</f>
        <v>0</v>
      </c>
      <c r="H25" s="28" t="s">
        <v>22</v>
      </c>
      <c r="I25" s="34" t="str">
        <f>IF(OR(テーブル1415232425[[#This Row],[列2]]="",
          テーブル1415232425[[#This Row],[列4]]=""),
     "00",
     IF(ISERROR(MINUTE(テーブル1415232425[[#This Row],[列4]]-テーブル1415232425[[#This Row],[列15]]-テーブル1415232425[[#This Row],[列2]])),
        IF(ISERROR(MINUTE(テーブル1415232425[[#This Row],[列4]]-テーブル1415232425[[#This Row],[列2]])),
           "00",
           IF(MINUTE(テーブル1415232425[[#This Row],[列4]]-テーブル1415232425[[#This Row],[列2]])&lt;30,
              "00",
              30)),
        IF(MINUTE(テーブル1415232425[[#This Row],[列4]]-テーブル1415232425[[#This Row],[列15]]-テーブル1415232425[[#This Row],[列2]])&lt;30,
           "00",
           30)))</f>
        <v>00</v>
      </c>
      <c r="J25" s="30" t="s">
        <v>23</v>
      </c>
      <c r="K25" s="31">
        <f>IFERROR((テーブル1415232425[[#This Row],[列5]]+テーブル1415232425[[#This Row],[列7]]/60)*$C$5,"")</f>
        <v>0</v>
      </c>
      <c r="L25" s="32" t="s">
        <v>4</v>
      </c>
      <c r="M25" s="149"/>
      <c r="N25" s="33"/>
      <c r="O25" s="50"/>
      <c r="P25" s="25"/>
    </row>
    <row r="26" spans="1:16" ht="22.5" customHeight="1" x14ac:dyDescent="0.15">
      <c r="A26" s="137"/>
      <c r="B26" s="160" t="str">
        <f>IF(テーブル1415232425[[#This Row],[列1]]="",
    "",
    TEXT(テーブル1415232425[[#This Row],[列1]],"(aaa)"))</f>
        <v/>
      </c>
      <c r="C26" s="138" t="s">
        <v>20</v>
      </c>
      <c r="D26" s="59" t="s">
        <v>21</v>
      </c>
      <c r="E26" s="143" t="s">
        <v>20</v>
      </c>
      <c r="F26" s="144" t="s">
        <v>32</v>
      </c>
      <c r="G26" s="27">
        <f>IF(OR(テーブル1415232425[[#This Row],[列2]]="",
          テーブル1415232425[[#This Row],[列4]]=""),
     0,
     IFERROR(HOUR(テーブル1415232425[[#This Row],[列4]]-テーブル1415232425[[#This Row],[列15]]-テーブル1415232425[[#This Row],[列2]]),
                  IFERROR(HOUR(テーブル1415232425[[#This Row],[列4]]-テーブル1415232425[[#This Row],[列2]]),
                               0)))</f>
        <v>0</v>
      </c>
      <c r="H26" s="28" t="s">
        <v>22</v>
      </c>
      <c r="I26" s="34" t="str">
        <f>IF(OR(テーブル1415232425[[#This Row],[列2]]="",
          テーブル1415232425[[#This Row],[列4]]=""),
     "00",
     IF(ISERROR(MINUTE(テーブル1415232425[[#This Row],[列4]]-テーブル1415232425[[#This Row],[列15]]-テーブル1415232425[[#This Row],[列2]])),
        IF(ISERROR(MINUTE(テーブル1415232425[[#This Row],[列4]]-テーブル1415232425[[#This Row],[列2]])),
           "00",
           IF(MINUTE(テーブル1415232425[[#This Row],[列4]]-テーブル1415232425[[#This Row],[列2]])&lt;30,
              "00",
              30)),
        IF(MINUTE(テーブル1415232425[[#This Row],[列4]]-テーブル1415232425[[#This Row],[列15]]-テーブル1415232425[[#This Row],[列2]])&lt;30,
           "00",
           30)))</f>
        <v>00</v>
      </c>
      <c r="J26" s="30" t="s">
        <v>23</v>
      </c>
      <c r="K26" s="31">
        <f>IFERROR((テーブル1415232425[[#This Row],[列5]]+テーブル1415232425[[#This Row],[列7]]/60)*$C$5,"")</f>
        <v>0</v>
      </c>
      <c r="L26" s="32" t="s">
        <v>4</v>
      </c>
      <c r="M26" s="149"/>
      <c r="N26" s="33"/>
      <c r="O26" s="50"/>
      <c r="P26" s="25"/>
    </row>
    <row r="27" spans="1:16" ht="22.5" customHeight="1" x14ac:dyDescent="0.15">
      <c r="A27" s="137"/>
      <c r="B27" s="160" t="str">
        <f>IF(テーブル1415232425[[#This Row],[列1]]="",
    "",
    TEXT(テーブル1415232425[[#This Row],[列1]],"(aaa)"))</f>
        <v/>
      </c>
      <c r="C27" s="138" t="s">
        <v>20</v>
      </c>
      <c r="D27" s="59" t="s">
        <v>21</v>
      </c>
      <c r="E27" s="143" t="s">
        <v>20</v>
      </c>
      <c r="F27" s="144" t="s">
        <v>32</v>
      </c>
      <c r="G27" s="27">
        <f>IF(OR(テーブル1415232425[[#This Row],[列2]]="",
          テーブル1415232425[[#This Row],[列4]]=""),
     0,
     IFERROR(HOUR(テーブル1415232425[[#This Row],[列4]]-テーブル1415232425[[#This Row],[列15]]-テーブル1415232425[[#This Row],[列2]]),
                  IFERROR(HOUR(テーブル1415232425[[#This Row],[列4]]-テーブル1415232425[[#This Row],[列2]]),
                               0)))</f>
        <v>0</v>
      </c>
      <c r="H27" s="28" t="s">
        <v>22</v>
      </c>
      <c r="I27" s="34" t="str">
        <f>IF(OR(テーブル1415232425[[#This Row],[列2]]="",
          テーブル1415232425[[#This Row],[列4]]=""),
     "00",
     IF(ISERROR(MINUTE(テーブル1415232425[[#This Row],[列4]]-テーブル1415232425[[#This Row],[列15]]-テーブル1415232425[[#This Row],[列2]])),
        IF(ISERROR(MINUTE(テーブル1415232425[[#This Row],[列4]]-テーブル1415232425[[#This Row],[列2]])),
           "00",
           IF(MINUTE(テーブル1415232425[[#This Row],[列4]]-テーブル1415232425[[#This Row],[列2]])&lt;30,
              "00",
              30)),
        IF(MINUTE(テーブル1415232425[[#This Row],[列4]]-テーブル1415232425[[#This Row],[列15]]-テーブル1415232425[[#This Row],[列2]])&lt;30,
           "00",
           30)))</f>
        <v>00</v>
      </c>
      <c r="J27" s="30" t="s">
        <v>23</v>
      </c>
      <c r="K27" s="31">
        <f>IFERROR((テーブル1415232425[[#This Row],[列5]]+テーブル1415232425[[#This Row],[列7]]/60)*$C$5,"")</f>
        <v>0</v>
      </c>
      <c r="L27" s="32" t="s">
        <v>4</v>
      </c>
      <c r="M27" s="149"/>
      <c r="N27" s="33"/>
      <c r="O27" s="50"/>
      <c r="P27" s="25"/>
    </row>
    <row r="28" spans="1:16" ht="22.5" customHeight="1" x14ac:dyDescent="0.15">
      <c r="A28" s="137"/>
      <c r="B28" s="160" t="str">
        <f>IF(テーブル1415232425[[#This Row],[列1]]="",
    "",
    TEXT(テーブル1415232425[[#This Row],[列1]],"(aaa)"))</f>
        <v/>
      </c>
      <c r="C28" s="138" t="s">
        <v>20</v>
      </c>
      <c r="D28" s="59" t="s">
        <v>21</v>
      </c>
      <c r="E28" s="143" t="s">
        <v>20</v>
      </c>
      <c r="F28" s="144" t="s">
        <v>32</v>
      </c>
      <c r="G28" s="27">
        <f>IF(OR(テーブル1415232425[[#This Row],[列2]]="",
          テーブル1415232425[[#This Row],[列4]]=""),
     0,
     IFERROR(HOUR(テーブル1415232425[[#This Row],[列4]]-テーブル1415232425[[#This Row],[列15]]-テーブル1415232425[[#This Row],[列2]]),
                  IFERROR(HOUR(テーブル1415232425[[#This Row],[列4]]-テーブル1415232425[[#This Row],[列2]]),
                               0)))</f>
        <v>0</v>
      </c>
      <c r="H28" s="28" t="s">
        <v>22</v>
      </c>
      <c r="I28" s="34" t="str">
        <f>IF(OR(テーブル1415232425[[#This Row],[列2]]="",
          テーブル1415232425[[#This Row],[列4]]=""),
     "00",
     IF(ISERROR(MINUTE(テーブル1415232425[[#This Row],[列4]]-テーブル1415232425[[#This Row],[列15]]-テーブル1415232425[[#This Row],[列2]])),
        IF(ISERROR(MINUTE(テーブル1415232425[[#This Row],[列4]]-テーブル1415232425[[#This Row],[列2]])),
           "00",
           IF(MINUTE(テーブル1415232425[[#This Row],[列4]]-テーブル1415232425[[#This Row],[列2]])&lt;30,
              "00",
              30)),
        IF(MINUTE(テーブル1415232425[[#This Row],[列4]]-テーブル1415232425[[#This Row],[列15]]-テーブル1415232425[[#This Row],[列2]])&lt;30,
           "00",
           30)))</f>
        <v>00</v>
      </c>
      <c r="J28" s="30" t="s">
        <v>23</v>
      </c>
      <c r="K28" s="31">
        <f>IFERROR((テーブル1415232425[[#This Row],[列5]]+テーブル1415232425[[#This Row],[列7]]/60)*$C$5,"")</f>
        <v>0</v>
      </c>
      <c r="L28" s="32" t="s">
        <v>4</v>
      </c>
      <c r="M28" s="149"/>
      <c r="N28" s="33"/>
      <c r="O28" s="50"/>
      <c r="P28" s="25"/>
    </row>
    <row r="29" spans="1:16" ht="22.5" customHeight="1" x14ac:dyDescent="0.15">
      <c r="A29" s="137"/>
      <c r="B29" s="160" t="str">
        <f>IF(テーブル1415232425[[#This Row],[列1]]="",
    "",
    TEXT(テーブル1415232425[[#This Row],[列1]],"(aaa)"))</f>
        <v/>
      </c>
      <c r="C29" s="138" t="s">
        <v>20</v>
      </c>
      <c r="D29" s="59" t="s">
        <v>21</v>
      </c>
      <c r="E29" s="143" t="s">
        <v>20</v>
      </c>
      <c r="F29" s="144" t="s">
        <v>32</v>
      </c>
      <c r="G29" s="27">
        <f>IF(OR(テーブル1415232425[[#This Row],[列2]]="",
          テーブル1415232425[[#This Row],[列4]]=""),
     0,
     IFERROR(HOUR(テーブル1415232425[[#This Row],[列4]]-テーブル1415232425[[#This Row],[列15]]-テーブル1415232425[[#This Row],[列2]]),
                  IFERROR(HOUR(テーブル1415232425[[#This Row],[列4]]-テーブル1415232425[[#This Row],[列2]]),
                               0)))</f>
        <v>0</v>
      </c>
      <c r="H29" s="28" t="s">
        <v>22</v>
      </c>
      <c r="I29" s="34" t="str">
        <f>IF(OR(テーブル1415232425[[#This Row],[列2]]="",
          テーブル1415232425[[#This Row],[列4]]=""),
     "00",
     IF(ISERROR(MINUTE(テーブル1415232425[[#This Row],[列4]]-テーブル1415232425[[#This Row],[列15]]-テーブル1415232425[[#This Row],[列2]])),
        IF(ISERROR(MINUTE(テーブル1415232425[[#This Row],[列4]]-テーブル1415232425[[#This Row],[列2]])),
           "00",
           IF(MINUTE(テーブル1415232425[[#This Row],[列4]]-テーブル1415232425[[#This Row],[列2]])&lt;30,
              "00",
              30)),
        IF(MINUTE(テーブル1415232425[[#This Row],[列4]]-テーブル1415232425[[#This Row],[列15]]-テーブル1415232425[[#This Row],[列2]])&lt;30,
           "00",
           30)))</f>
        <v>00</v>
      </c>
      <c r="J29" s="30" t="s">
        <v>23</v>
      </c>
      <c r="K29" s="31">
        <f>IFERROR((テーブル1415232425[[#This Row],[列5]]+テーブル1415232425[[#This Row],[列7]]/60)*$C$5,"")</f>
        <v>0</v>
      </c>
      <c r="L29" s="32" t="s">
        <v>4</v>
      </c>
      <c r="M29" s="149"/>
      <c r="N29" s="33"/>
      <c r="O29" s="50"/>
      <c r="P29" s="25"/>
    </row>
    <row r="30" spans="1:16" ht="22.5" customHeight="1" thickBot="1" x14ac:dyDescent="0.2">
      <c r="A30" s="139"/>
      <c r="B30" s="161" t="str">
        <f>IF(テーブル1415232425[[#This Row],[列1]]="",
    "",
    TEXT(テーブル1415232425[[#This Row],[列1]],"(aaa)"))</f>
        <v/>
      </c>
      <c r="C30" s="140" t="s">
        <v>20</v>
      </c>
      <c r="D30" s="35" t="s">
        <v>21</v>
      </c>
      <c r="E30" s="145" t="s">
        <v>20</v>
      </c>
      <c r="F30" s="146" t="s">
        <v>32</v>
      </c>
      <c r="G30" s="36">
        <f>IF(OR(テーブル1415232425[[#This Row],[列2]]="",
          テーブル1415232425[[#This Row],[列4]]=""),
     0,
     IFERROR(HOUR(テーブル1415232425[[#This Row],[列4]]-テーブル1415232425[[#This Row],[列15]]-テーブル1415232425[[#This Row],[列2]]),
                  IFERROR(HOUR(テーブル1415232425[[#This Row],[列4]]-テーブル1415232425[[#This Row],[列2]]),
                               0)))</f>
        <v>0</v>
      </c>
      <c r="H30" s="37" t="s">
        <v>22</v>
      </c>
      <c r="I30" s="38" t="str">
        <f>IF(OR(テーブル1415232425[[#This Row],[列2]]="",
          テーブル1415232425[[#This Row],[列4]]=""),
     "00",
     IF(ISERROR(MINUTE(テーブル1415232425[[#This Row],[列4]]-テーブル1415232425[[#This Row],[列15]]-テーブル1415232425[[#This Row],[列2]])),
        IF(ISERROR(MINUTE(テーブル1415232425[[#This Row],[列4]]-テーブル1415232425[[#This Row],[列2]])),
           "00",
           IF(MINUTE(テーブル1415232425[[#This Row],[列4]]-テーブル1415232425[[#This Row],[列2]])&lt;30,
              "00",
              30)),
        IF(MINUTE(テーブル1415232425[[#This Row],[列4]]-テーブル1415232425[[#This Row],[列15]]-テーブル1415232425[[#This Row],[列2]])&lt;30,
           "00",
           30)))</f>
        <v>00</v>
      </c>
      <c r="J30" s="39" t="s">
        <v>23</v>
      </c>
      <c r="K30" s="40">
        <f>IFERROR((テーブル1415232425[[#This Row],[列5]]+テーブル1415232425[[#This Row],[列7]]/60)*$C$5,"")</f>
        <v>0</v>
      </c>
      <c r="L30" s="41" t="s">
        <v>4</v>
      </c>
      <c r="M30" s="150"/>
      <c r="N30" s="42"/>
      <c r="O30" s="50"/>
      <c r="P30" s="25"/>
    </row>
    <row r="31" spans="1:16" ht="22.5" customHeight="1" thickBot="1" x14ac:dyDescent="0.2">
      <c r="A31" s="189" t="s">
        <v>27</v>
      </c>
      <c r="B31" s="190"/>
      <c r="C31" s="191"/>
      <c r="D31" s="192"/>
      <c r="E31" s="193"/>
      <c r="F31" s="57"/>
      <c r="G31" s="194">
        <f>SUM(テーブル1415232425[[#All],[列5]])+SUM(テーブル1415232425[[#All],[列7]])/60</f>
        <v>0</v>
      </c>
      <c r="H31" s="195"/>
      <c r="I31" s="196" t="s">
        <v>24</v>
      </c>
      <c r="J31" s="197"/>
      <c r="K31" s="43">
        <f>SUM(テーブル1415232425[[#All],[列9]])</f>
        <v>0</v>
      </c>
      <c r="L31" s="44" t="s">
        <v>4</v>
      </c>
      <c r="M31" s="185"/>
      <c r="N31" s="186"/>
    </row>
    <row r="32" spans="1:16" x14ac:dyDescent="0.15">
      <c r="A32" s="45"/>
      <c r="B32" s="45"/>
      <c r="C32" s="46"/>
      <c r="D32" s="46"/>
      <c r="E32" s="46"/>
      <c r="F32" s="46"/>
      <c r="G32" s="47"/>
      <c r="H32" s="47"/>
      <c r="I32" s="46"/>
      <c r="J32" s="46"/>
      <c r="K32" s="48"/>
      <c r="L32" s="10"/>
      <c r="M32" s="49"/>
    </row>
  </sheetData>
  <sheetProtection selectLockedCells="1"/>
  <mergeCells count="17">
    <mergeCell ref="K7:L7"/>
    <mergeCell ref="D1:M1"/>
    <mergeCell ref="A2:M2"/>
    <mergeCell ref="A3:B3"/>
    <mergeCell ref="C3:E3"/>
    <mergeCell ref="A4:B4"/>
    <mergeCell ref="C4:E4"/>
    <mergeCell ref="A5:B5"/>
    <mergeCell ref="C5:E5"/>
    <mergeCell ref="A7:B7"/>
    <mergeCell ref="C7:E7"/>
    <mergeCell ref="G7:J7"/>
    <mergeCell ref="A31:B31"/>
    <mergeCell ref="C31:E31"/>
    <mergeCell ref="G31:H31"/>
    <mergeCell ref="I31:J31"/>
    <mergeCell ref="M31:N31"/>
  </mergeCells>
  <phoneticPr fontId="2"/>
  <printOptions horizontalCentered="1"/>
  <pageMargins left="0.39370078740157483" right="0.39370078740157483" top="0.78740157480314965" bottom="0.78740157480314965" header="0.23622047244094491" footer="0.31496062992125984"/>
  <pageSetup paperSize="9" orientation="portrait" r:id="rId1"/>
  <headerFooter alignWithMargins="0"/>
  <drawing r:id="rId2"/>
  <tableParts count="1">
    <tablePart r:id="rId3"/>
  </tablePart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P32"/>
  <sheetViews>
    <sheetView zoomScale="110" zoomScaleNormal="110" workbookViewId="0">
      <selection activeCell="B8" sqref="B8:B30"/>
    </sheetView>
  </sheetViews>
  <sheetFormatPr defaultColWidth="11.375" defaultRowHeight="10.5" x14ac:dyDescent="0.15"/>
  <cols>
    <col min="1" max="1" width="6.25" style="8" customWidth="1"/>
    <col min="2" max="2" width="3.125" style="8" customWidth="1"/>
    <col min="3" max="3" width="6.25" style="8" customWidth="1"/>
    <col min="4" max="4" width="3.125" style="13" customWidth="1"/>
    <col min="5" max="6" width="6.25" style="8" customWidth="1"/>
    <col min="7" max="10" width="3.125" style="8" customWidth="1"/>
    <col min="11" max="11" width="6.25" style="8" customWidth="1"/>
    <col min="12" max="12" width="3.125" style="8" customWidth="1"/>
    <col min="13" max="13" width="37.5" style="11" customWidth="1"/>
    <col min="14" max="15" width="6.25" style="8" customWidth="1"/>
    <col min="16" max="256" width="11.375" style="8"/>
    <col min="257" max="257" width="16.75" style="8" customWidth="1"/>
    <col min="258" max="258" width="11.125" style="8" customWidth="1"/>
    <col min="259" max="259" width="3.75" style="8" bestFit="1" customWidth="1"/>
    <col min="260" max="260" width="11.125" style="8" customWidth="1"/>
    <col min="261" max="261" width="6" style="8" customWidth="1"/>
    <col min="262" max="262" width="5.125" style="8" customWidth="1"/>
    <col min="263" max="263" width="5.75" style="8" customWidth="1"/>
    <col min="264" max="264" width="3.125" style="8" customWidth="1"/>
    <col min="265" max="265" width="12.875" style="8" customWidth="1"/>
    <col min="266" max="266" width="2.875" style="8" customWidth="1"/>
    <col min="267" max="267" width="83.875" style="8" customWidth="1"/>
    <col min="268" max="512" width="11.375" style="8"/>
    <col min="513" max="513" width="16.75" style="8" customWidth="1"/>
    <col min="514" max="514" width="11.125" style="8" customWidth="1"/>
    <col min="515" max="515" width="3.75" style="8" bestFit="1" customWidth="1"/>
    <col min="516" max="516" width="11.125" style="8" customWidth="1"/>
    <col min="517" max="517" width="6" style="8" customWidth="1"/>
    <col min="518" max="518" width="5.125" style="8" customWidth="1"/>
    <col min="519" max="519" width="5.75" style="8" customWidth="1"/>
    <col min="520" max="520" width="3.125" style="8" customWidth="1"/>
    <col min="521" max="521" width="12.875" style="8" customWidth="1"/>
    <col min="522" max="522" width="2.875" style="8" customWidth="1"/>
    <col min="523" max="523" width="83.875" style="8" customWidth="1"/>
    <col min="524" max="768" width="11.375" style="8"/>
    <col min="769" max="769" width="16.75" style="8" customWidth="1"/>
    <col min="770" max="770" width="11.125" style="8" customWidth="1"/>
    <col min="771" max="771" width="3.75" style="8" bestFit="1" customWidth="1"/>
    <col min="772" max="772" width="11.125" style="8" customWidth="1"/>
    <col min="773" max="773" width="6" style="8" customWidth="1"/>
    <col min="774" max="774" width="5.125" style="8" customWidth="1"/>
    <col min="775" max="775" width="5.75" style="8" customWidth="1"/>
    <col min="776" max="776" width="3.125" style="8" customWidth="1"/>
    <col min="777" max="777" width="12.875" style="8" customWidth="1"/>
    <col min="778" max="778" width="2.875" style="8" customWidth="1"/>
    <col min="779" max="779" width="83.875" style="8" customWidth="1"/>
    <col min="780" max="1024" width="11.375" style="8"/>
    <col min="1025" max="1025" width="16.75" style="8" customWidth="1"/>
    <col min="1026" max="1026" width="11.125" style="8" customWidth="1"/>
    <col min="1027" max="1027" width="3.75" style="8" bestFit="1" customWidth="1"/>
    <col min="1028" max="1028" width="11.125" style="8" customWidth="1"/>
    <col min="1029" max="1029" width="6" style="8" customWidth="1"/>
    <col min="1030" max="1030" width="5.125" style="8" customWidth="1"/>
    <col min="1031" max="1031" width="5.75" style="8" customWidth="1"/>
    <col min="1032" max="1032" width="3.125" style="8" customWidth="1"/>
    <col min="1033" max="1033" width="12.875" style="8" customWidth="1"/>
    <col min="1034" max="1034" width="2.875" style="8" customWidth="1"/>
    <col min="1035" max="1035" width="83.875" style="8" customWidth="1"/>
    <col min="1036" max="1280" width="11.375" style="8"/>
    <col min="1281" max="1281" width="16.75" style="8" customWidth="1"/>
    <col min="1282" max="1282" width="11.125" style="8" customWidth="1"/>
    <col min="1283" max="1283" width="3.75" style="8" bestFit="1" customWidth="1"/>
    <col min="1284" max="1284" width="11.125" style="8" customWidth="1"/>
    <col min="1285" max="1285" width="6" style="8" customWidth="1"/>
    <col min="1286" max="1286" width="5.125" style="8" customWidth="1"/>
    <col min="1287" max="1287" width="5.75" style="8" customWidth="1"/>
    <col min="1288" max="1288" width="3.125" style="8" customWidth="1"/>
    <col min="1289" max="1289" width="12.875" style="8" customWidth="1"/>
    <col min="1290" max="1290" width="2.875" style="8" customWidth="1"/>
    <col min="1291" max="1291" width="83.875" style="8" customWidth="1"/>
    <col min="1292" max="1536" width="11.375" style="8"/>
    <col min="1537" max="1537" width="16.75" style="8" customWidth="1"/>
    <col min="1538" max="1538" width="11.125" style="8" customWidth="1"/>
    <col min="1539" max="1539" width="3.75" style="8" bestFit="1" customWidth="1"/>
    <col min="1540" max="1540" width="11.125" style="8" customWidth="1"/>
    <col min="1541" max="1541" width="6" style="8" customWidth="1"/>
    <col min="1542" max="1542" width="5.125" style="8" customWidth="1"/>
    <col min="1543" max="1543" width="5.75" style="8" customWidth="1"/>
    <col min="1544" max="1544" width="3.125" style="8" customWidth="1"/>
    <col min="1545" max="1545" width="12.875" style="8" customWidth="1"/>
    <col min="1546" max="1546" width="2.875" style="8" customWidth="1"/>
    <col min="1547" max="1547" width="83.875" style="8" customWidth="1"/>
    <col min="1548" max="1792" width="11.375" style="8"/>
    <col min="1793" max="1793" width="16.75" style="8" customWidth="1"/>
    <col min="1794" max="1794" width="11.125" style="8" customWidth="1"/>
    <col min="1795" max="1795" width="3.75" style="8" bestFit="1" customWidth="1"/>
    <col min="1796" max="1796" width="11.125" style="8" customWidth="1"/>
    <col min="1797" max="1797" width="6" style="8" customWidth="1"/>
    <col min="1798" max="1798" width="5.125" style="8" customWidth="1"/>
    <col min="1799" max="1799" width="5.75" style="8" customWidth="1"/>
    <col min="1800" max="1800" width="3.125" style="8" customWidth="1"/>
    <col min="1801" max="1801" width="12.875" style="8" customWidth="1"/>
    <col min="1802" max="1802" width="2.875" style="8" customWidth="1"/>
    <col min="1803" max="1803" width="83.875" style="8" customWidth="1"/>
    <col min="1804" max="2048" width="11.375" style="8"/>
    <col min="2049" max="2049" width="16.75" style="8" customWidth="1"/>
    <col min="2050" max="2050" width="11.125" style="8" customWidth="1"/>
    <col min="2051" max="2051" width="3.75" style="8" bestFit="1" customWidth="1"/>
    <col min="2052" max="2052" width="11.125" style="8" customWidth="1"/>
    <col min="2053" max="2053" width="6" style="8" customWidth="1"/>
    <col min="2054" max="2054" width="5.125" style="8" customWidth="1"/>
    <col min="2055" max="2055" width="5.75" style="8" customWidth="1"/>
    <col min="2056" max="2056" width="3.125" style="8" customWidth="1"/>
    <col min="2057" max="2057" width="12.875" style="8" customWidth="1"/>
    <col min="2058" max="2058" width="2.875" style="8" customWidth="1"/>
    <col min="2059" max="2059" width="83.875" style="8" customWidth="1"/>
    <col min="2060" max="2304" width="11.375" style="8"/>
    <col min="2305" max="2305" width="16.75" style="8" customWidth="1"/>
    <col min="2306" max="2306" width="11.125" style="8" customWidth="1"/>
    <col min="2307" max="2307" width="3.75" style="8" bestFit="1" customWidth="1"/>
    <col min="2308" max="2308" width="11.125" style="8" customWidth="1"/>
    <col min="2309" max="2309" width="6" style="8" customWidth="1"/>
    <col min="2310" max="2310" width="5.125" style="8" customWidth="1"/>
    <col min="2311" max="2311" width="5.75" style="8" customWidth="1"/>
    <col min="2312" max="2312" width="3.125" style="8" customWidth="1"/>
    <col min="2313" max="2313" width="12.875" style="8" customWidth="1"/>
    <col min="2314" max="2314" width="2.875" style="8" customWidth="1"/>
    <col min="2315" max="2315" width="83.875" style="8" customWidth="1"/>
    <col min="2316" max="2560" width="11.375" style="8"/>
    <col min="2561" max="2561" width="16.75" style="8" customWidth="1"/>
    <col min="2562" max="2562" width="11.125" style="8" customWidth="1"/>
    <col min="2563" max="2563" width="3.75" style="8" bestFit="1" customWidth="1"/>
    <col min="2564" max="2564" width="11.125" style="8" customWidth="1"/>
    <col min="2565" max="2565" width="6" style="8" customWidth="1"/>
    <col min="2566" max="2566" width="5.125" style="8" customWidth="1"/>
    <col min="2567" max="2567" width="5.75" style="8" customWidth="1"/>
    <col min="2568" max="2568" width="3.125" style="8" customWidth="1"/>
    <col min="2569" max="2569" width="12.875" style="8" customWidth="1"/>
    <col min="2570" max="2570" width="2.875" style="8" customWidth="1"/>
    <col min="2571" max="2571" width="83.875" style="8" customWidth="1"/>
    <col min="2572" max="2816" width="11.375" style="8"/>
    <col min="2817" max="2817" width="16.75" style="8" customWidth="1"/>
    <col min="2818" max="2818" width="11.125" style="8" customWidth="1"/>
    <col min="2819" max="2819" width="3.75" style="8" bestFit="1" customWidth="1"/>
    <col min="2820" max="2820" width="11.125" style="8" customWidth="1"/>
    <col min="2821" max="2821" width="6" style="8" customWidth="1"/>
    <col min="2822" max="2822" width="5.125" style="8" customWidth="1"/>
    <col min="2823" max="2823" width="5.75" style="8" customWidth="1"/>
    <col min="2824" max="2824" width="3.125" style="8" customWidth="1"/>
    <col min="2825" max="2825" width="12.875" style="8" customWidth="1"/>
    <col min="2826" max="2826" width="2.875" style="8" customWidth="1"/>
    <col min="2827" max="2827" width="83.875" style="8" customWidth="1"/>
    <col min="2828" max="3072" width="11.375" style="8"/>
    <col min="3073" max="3073" width="16.75" style="8" customWidth="1"/>
    <col min="3074" max="3074" width="11.125" style="8" customWidth="1"/>
    <col min="3075" max="3075" width="3.75" style="8" bestFit="1" customWidth="1"/>
    <col min="3076" max="3076" width="11.125" style="8" customWidth="1"/>
    <col min="3077" max="3077" width="6" style="8" customWidth="1"/>
    <col min="3078" max="3078" width="5.125" style="8" customWidth="1"/>
    <col min="3079" max="3079" width="5.75" style="8" customWidth="1"/>
    <col min="3080" max="3080" width="3.125" style="8" customWidth="1"/>
    <col min="3081" max="3081" width="12.875" style="8" customWidth="1"/>
    <col min="3082" max="3082" width="2.875" style="8" customWidth="1"/>
    <col min="3083" max="3083" width="83.875" style="8" customWidth="1"/>
    <col min="3084" max="3328" width="11.375" style="8"/>
    <col min="3329" max="3329" width="16.75" style="8" customWidth="1"/>
    <col min="3330" max="3330" width="11.125" style="8" customWidth="1"/>
    <col min="3331" max="3331" width="3.75" style="8" bestFit="1" customWidth="1"/>
    <col min="3332" max="3332" width="11.125" style="8" customWidth="1"/>
    <col min="3333" max="3333" width="6" style="8" customWidth="1"/>
    <col min="3334" max="3334" width="5.125" style="8" customWidth="1"/>
    <col min="3335" max="3335" width="5.75" style="8" customWidth="1"/>
    <col min="3336" max="3336" width="3.125" style="8" customWidth="1"/>
    <col min="3337" max="3337" width="12.875" style="8" customWidth="1"/>
    <col min="3338" max="3338" width="2.875" style="8" customWidth="1"/>
    <col min="3339" max="3339" width="83.875" style="8" customWidth="1"/>
    <col min="3340" max="3584" width="11.375" style="8"/>
    <col min="3585" max="3585" width="16.75" style="8" customWidth="1"/>
    <col min="3586" max="3586" width="11.125" style="8" customWidth="1"/>
    <col min="3587" max="3587" width="3.75" style="8" bestFit="1" customWidth="1"/>
    <col min="3588" max="3588" width="11.125" style="8" customWidth="1"/>
    <col min="3589" max="3589" width="6" style="8" customWidth="1"/>
    <col min="3590" max="3590" width="5.125" style="8" customWidth="1"/>
    <col min="3591" max="3591" width="5.75" style="8" customWidth="1"/>
    <col min="3592" max="3592" width="3.125" style="8" customWidth="1"/>
    <col min="3593" max="3593" width="12.875" style="8" customWidth="1"/>
    <col min="3594" max="3594" width="2.875" style="8" customWidth="1"/>
    <col min="3595" max="3595" width="83.875" style="8" customWidth="1"/>
    <col min="3596" max="3840" width="11.375" style="8"/>
    <col min="3841" max="3841" width="16.75" style="8" customWidth="1"/>
    <col min="3842" max="3842" width="11.125" style="8" customWidth="1"/>
    <col min="3843" max="3843" width="3.75" style="8" bestFit="1" customWidth="1"/>
    <col min="3844" max="3844" width="11.125" style="8" customWidth="1"/>
    <col min="3845" max="3845" width="6" style="8" customWidth="1"/>
    <col min="3846" max="3846" width="5.125" style="8" customWidth="1"/>
    <col min="3847" max="3847" width="5.75" style="8" customWidth="1"/>
    <col min="3848" max="3848" width="3.125" style="8" customWidth="1"/>
    <col min="3849" max="3849" width="12.875" style="8" customWidth="1"/>
    <col min="3850" max="3850" width="2.875" style="8" customWidth="1"/>
    <col min="3851" max="3851" width="83.875" style="8" customWidth="1"/>
    <col min="3852" max="4096" width="11.375" style="8"/>
    <col min="4097" max="4097" width="16.75" style="8" customWidth="1"/>
    <col min="4098" max="4098" width="11.125" style="8" customWidth="1"/>
    <col min="4099" max="4099" width="3.75" style="8" bestFit="1" customWidth="1"/>
    <col min="4100" max="4100" width="11.125" style="8" customWidth="1"/>
    <col min="4101" max="4101" width="6" style="8" customWidth="1"/>
    <col min="4102" max="4102" width="5.125" style="8" customWidth="1"/>
    <col min="4103" max="4103" width="5.75" style="8" customWidth="1"/>
    <col min="4104" max="4104" width="3.125" style="8" customWidth="1"/>
    <col min="4105" max="4105" width="12.875" style="8" customWidth="1"/>
    <col min="4106" max="4106" width="2.875" style="8" customWidth="1"/>
    <col min="4107" max="4107" width="83.875" style="8" customWidth="1"/>
    <col min="4108" max="4352" width="11.375" style="8"/>
    <col min="4353" max="4353" width="16.75" style="8" customWidth="1"/>
    <col min="4354" max="4354" width="11.125" style="8" customWidth="1"/>
    <col min="4355" max="4355" width="3.75" style="8" bestFit="1" customWidth="1"/>
    <col min="4356" max="4356" width="11.125" style="8" customWidth="1"/>
    <col min="4357" max="4357" width="6" style="8" customWidth="1"/>
    <col min="4358" max="4358" width="5.125" style="8" customWidth="1"/>
    <col min="4359" max="4359" width="5.75" style="8" customWidth="1"/>
    <col min="4360" max="4360" width="3.125" style="8" customWidth="1"/>
    <col min="4361" max="4361" width="12.875" style="8" customWidth="1"/>
    <col min="4362" max="4362" width="2.875" style="8" customWidth="1"/>
    <col min="4363" max="4363" width="83.875" style="8" customWidth="1"/>
    <col min="4364" max="4608" width="11.375" style="8"/>
    <col min="4609" max="4609" width="16.75" style="8" customWidth="1"/>
    <col min="4610" max="4610" width="11.125" style="8" customWidth="1"/>
    <col min="4611" max="4611" width="3.75" style="8" bestFit="1" customWidth="1"/>
    <col min="4612" max="4612" width="11.125" style="8" customWidth="1"/>
    <col min="4613" max="4613" width="6" style="8" customWidth="1"/>
    <col min="4614" max="4614" width="5.125" style="8" customWidth="1"/>
    <col min="4615" max="4615" width="5.75" style="8" customWidth="1"/>
    <col min="4616" max="4616" width="3.125" style="8" customWidth="1"/>
    <col min="4617" max="4617" width="12.875" style="8" customWidth="1"/>
    <col min="4618" max="4618" width="2.875" style="8" customWidth="1"/>
    <col min="4619" max="4619" width="83.875" style="8" customWidth="1"/>
    <col min="4620" max="4864" width="11.375" style="8"/>
    <col min="4865" max="4865" width="16.75" style="8" customWidth="1"/>
    <col min="4866" max="4866" width="11.125" style="8" customWidth="1"/>
    <col min="4867" max="4867" width="3.75" style="8" bestFit="1" customWidth="1"/>
    <col min="4868" max="4868" width="11.125" style="8" customWidth="1"/>
    <col min="4869" max="4869" width="6" style="8" customWidth="1"/>
    <col min="4870" max="4870" width="5.125" style="8" customWidth="1"/>
    <col min="4871" max="4871" width="5.75" style="8" customWidth="1"/>
    <col min="4872" max="4872" width="3.125" style="8" customWidth="1"/>
    <col min="4873" max="4873" width="12.875" style="8" customWidth="1"/>
    <col min="4874" max="4874" width="2.875" style="8" customWidth="1"/>
    <col min="4875" max="4875" width="83.875" style="8" customWidth="1"/>
    <col min="4876" max="5120" width="11.375" style="8"/>
    <col min="5121" max="5121" width="16.75" style="8" customWidth="1"/>
    <col min="5122" max="5122" width="11.125" style="8" customWidth="1"/>
    <col min="5123" max="5123" width="3.75" style="8" bestFit="1" customWidth="1"/>
    <col min="5124" max="5124" width="11.125" style="8" customWidth="1"/>
    <col min="5125" max="5125" width="6" style="8" customWidth="1"/>
    <col min="5126" max="5126" width="5.125" style="8" customWidth="1"/>
    <col min="5127" max="5127" width="5.75" style="8" customWidth="1"/>
    <col min="5128" max="5128" width="3.125" style="8" customWidth="1"/>
    <col min="5129" max="5129" width="12.875" style="8" customWidth="1"/>
    <col min="5130" max="5130" width="2.875" style="8" customWidth="1"/>
    <col min="5131" max="5131" width="83.875" style="8" customWidth="1"/>
    <col min="5132" max="5376" width="11.375" style="8"/>
    <col min="5377" max="5377" width="16.75" style="8" customWidth="1"/>
    <col min="5378" max="5378" width="11.125" style="8" customWidth="1"/>
    <col min="5379" max="5379" width="3.75" style="8" bestFit="1" customWidth="1"/>
    <col min="5380" max="5380" width="11.125" style="8" customWidth="1"/>
    <col min="5381" max="5381" width="6" style="8" customWidth="1"/>
    <col min="5382" max="5382" width="5.125" style="8" customWidth="1"/>
    <col min="5383" max="5383" width="5.75" style="8" customWidth="1"/>
    <col min="5384" max="5384" width="3.125" style="8" customWidth="1"/>
    <col min="5385" max="5385" width="12.875" style="8" customWidth="1"/>
    <col min="5386" max="5386" width="2.875" style="8" customWidth="1"/>
    <col min="5387" max="5387" width="83.875" style="8" customWidth="1"/>
    <col min="5388" max="5632" width="11.375" style="8"/>
    <col min="5633" max="5633" width="16.75" style="8" customWidth="1"/>
    <col min="5634" max="5634" width="11.125" style="8" customWidth="1"/>
    <col min="5635" max="5635" width="3.75" style="8" bestFit="1" customWidth="1"/>
    <col min="5636" max="5636" width="11.125" style="8" customWidth="1"/>
    <col min="5637" max="5637" width="6" style="8" customWidth="1"/>
    <col min="5638" max="5638" width="5.125" style="8" customWidth="1"/>
    <col min="5639" max="5639" width="5.75" style="8" customWidth="1"/>
    <col min="5640" max="5640" width="3.125" style="8" customWidth="1"/>
    <col min="5641" max="5641" width="12.875" style="8" customWidth="1"/>
    <col min="5642" max="5642" width="2.875" style="8" customWidth="1"/>
    <col min="5643" max="5643" width="83.875" style="8" customWidth="1"/>
    <col min="5644" max="5888" width="11.375" style="8"/>
    <col min="5889" max="5889" width="16.75" style="8" customWidth="1"/>
    <col min="5890" max="5890" width="11.125" style="8" customWidth="1"/>
    <col min="5891" max="5891" width="3.75" style="8" bestFit="1" customWidth="1"/>
    <col min="5892" max="5892" width="11.125" style="8" customWidth="1"/>
    <col min="5893" max="5893" width="6" style="8" customWidth="1"/>
    <col min="5894" max="5894" width="5.125" style="8" customWidth="1"/>
    <col min="5895" max="5895" width="5.75" style="8" customWidth="1"/>
    <col min="5896" max="5896" width="3.125" style="8" customWidth="1"/>
    <col min="5897" max="5897" width="12.875" style="8" customWidth="1"/>
    <col min="5898" max="5898" width="2.875" style="8" customWidth="1"/>
    <col min="5899" max="5899" width="83.875" style="8" customWidth="1"/>
    <col min="5900" max="6144" width="11.375" style="8"/>
    <col min="6145" max="6145" width="16.75" style="8" customWidth="1"/>
    <col min="6146" max="6146" width="11.125" style="8" customWidth="1"/>
    <col min="6147" max="6147" width="3.75" style="8" bestFit="1" customWidth="1"/>
    <col min="6148" max="6148" width="11.125" style="8" customWidth="1"/>
    <col min="6149" max="6149" width="6" style="8" customWidth="1"/>
    <col min="6150" max="6150" width="5.125" style="8" customWidth="1"/>
    <col min="6151" max="6151" width="5.75" style="8" customWidth="1"/>
    <col min="6152" max="6152" width="3.125" style="8" customWidth="1"/>
    <col min="6153" max="6153" width="12.875" style="8" customWidth="1"/>
    <col min="6154" max="6154" width="2.875" style="8" customWidth="1"/>
    <col min="6155" max="6155" width="83.875" style="8" customWidth="1"/>
    <col min="6156" max="6400" width="11.375" style="8"/>
    <col min="6401" max="6401" width="16.75" style="8" customWidth="1"/>
    <col min="6402" max="6402" width="11.125" style="8" customWidth="1"/>
    <col min="6403" max="6403" width="3.75" style="8" bestFit="1" customWidth="1"/>
    <col min="6404" max="6404" width="11.125" style="8" customWidth="1"/>
    <col min="6405" max="6405" width="6" style="8" customWidth="1"/>
    <col min="6406" max="6406" width="5.125" style="8" customWidth="1"/>
    <col min="6407" max="6407" width="5.75" style="8" customWidth="1"/>
    <col min="6408" max="6408" width="3.125" style="8" customWidth="1"/>
    <col min="6409" max="6409" width="12.875" style="8" customWidth="1"/>
    <col min="6410" max="6410" width="2.875" style="8" customWidth="1"/>
    <col min="6411" max="6411" width="83.875" style="8" customWidth="1"/>
    <col min="6412" max="6656" width="11.375" style="8"/>
    <col min="6657" max="6657" width="16.75" style="8" customWidth="1"/>
    <col min="6658" max="6658" width="11.125" style="8" customWidth="1"/>
    <col min="6659" max="6659" width="3.75" style="8" bestFit="1" customWidth="1"/>
    <col min="6660" max="6660" width="11.125" style="8" customWidth="1"/>
    <col min="6661" max="6661" width="6" style="8" customWidth="1"/>
    <col min="6662" max="6662" width="5.125" style="8" customWidth="1"/>
    <col min="6663" max="6663" width="5.75" style="8" customWidth="1"/>
    <col min="6664" max="6664" width="3.125" style="8" customWidth="1"/>
    <col min="6665" max="6665" width="12.875" style="8" customWidth="1"/>
    <col min="6666" max="6666" width="2.875" style="8" customWidth="1"/>
    <col min="6667" max="6667" width="83.875" style="8" customWidth="1"/>
    <col min="6668" max="6912" width="11.375" style="8"/>
    <col min="6913" max="6913" width="16.75" style="8" customWidth="1"/>
    <col min="6914" max="6914" width="11.125" style="8" customWidth="1"/>
    <col min="6915" max="6915" width="3.75" style="8" bestFit="1" customWidth="1"/>
    <col min="6916" max="6916" width="11.125" style="8" customWidth="1"/>
    <col min="6917" max="6917" width="6" style="8" customWidth="1"/>
    <col min="6918" max="6918" width="5.125" style="8" customWidth="1"/>
    <col min="6919" max="6919" width="5.75" style="8" customWidth="1"/>
    <col min="6920" max="6920" width="3.125" style="8" customWidth="1"/>
    <col min="6921" max="6921" width="12.875" style="8" customWidth="1"/>
    <col min="6922" max="6922" width="2.875" style="8" customWidth="1"/>
    <col min="6923" max="6923" width="83.875" style="8" customWidth="1"/>
    <col min="6924" max="7168" width="11.375" style="8"/>
    <col min="7169" max="7169" width="16.75" style="8" customWidth="1"/>
    <col min="7170" max="7170" width="11.125" style="8" customWidth="1"/>
    <col min="7171" max="7171" width="3.75" style="8" bestFit="1" customWidth="1"/>
    <col min="7172" max="7172" width="11.125" style="8" customWidth="1"/>
    <col min="7173" max="7173" width="6" style="8" customWidth="1"/>
    <col min="7174" max="7174" width="5.125" style="8" customWidth="1"/>
    <col min="7175" max="7175" width="5.75" style="8" customWidth="1"/>
    <col min="7176" max="7176" width="3.125" style="8" customWidth="1"/>
    <col min="7177" max="7177" width="12.875" style="8" customWidth="1"/>
    <col min="7178" max="7178" width="2.875" style="8" customWidth="1"/>
    <col min="7179" max="7179" width="83.875" style="8" customWidth="1"/>
    <col min="7180" max="7424" width="11.375" style="8"/>
    <col min="7425" max="7425" width="16.75" style="8" customWidth="1"/>
    <col min="7426" max="7426" width="11.125" style="8" customWidth="1"/>
    <col min="7427" max="7427" width="3.75" style="8" bestFit="1" customWidth="1"/>
    <col min="7428" max="7428" width="11.125" style="8" customWidth="1"/>
    <col min="7429" max="7429" width="6" style="8" customWidth="1"/>
    <col min="7430" max="7430" width="5.125" style="8" customWidth="1"/>
    <col min="7431" max="7431" width="5.75" style="8" customWidth="1"/>
    <col min="7432" max="7432" width="3.125" style="8" customWidth="1"/>
    <col min="7433" max="7433" width="12.875" style="8" customWidth="1"/>
    <col min="7434" max="7434" width="2.875" style="8" customWidth="1"/>
    <col min="7435" max="7435" width="83.875" style="8" customWidth="1"/>
    <col min="7436" max="7680" width="11.375" style="8"/>
    <col min="7681" max="7681" width="16.75" style="8" customWidth="1"/>
    <col min="7682" max="7682" width="11.125" style="8" customWidth="1"/>
    <col min="7683" max="7683" width="3.75" style="8" bestFit="1" customWidth="1"/>
    <col min="7684" max="7684" width="11.125" style="8" customWidth="1"/>
    <col min="7685" max="7685" width="6" style="8" customWidth="1"/>
    <col min="7686" max="7686" width="5.125" style="8" customWidth="1"/>
    <col min="7687" max="7687" width="5.75" style="8" customWidth="1"/>
    <col min="7688" max="7688" width="3.125" style="8" customWidth="1"/>
    <col min="7689" max="7689" width="12.875" style="8" customWidth="1"/>
    <col min="7690" max="7690" width="2.875" style="8" customWidth="1"/>
    <col min="7691" max="7691" width="83.875" style="8" customWidth="1"/>
    <col min="7692" max="7936" width="11.375" style="8"/>
    <col min="7937" max="7937" width="16.75" style="8" customWidth="1"/>
    <col min="7938" max="7938" width="11.125" style="8" customWidth="1"/>
    <col min="7939" max="7939" width="3.75" style="8" bestFit="1" customWidth="1"/>
    <col min="7940" max="7940" width="11.125" style="8" customWidth="1"/>
    <col min="7941" max="7941" width="6" style="8" customWidth="1"/>
    <col min="7942" max="7942" width="5.125" style="8" customWidth="1"/>
    <col min="7943" max="7943" width="5.75" style="8" customWidth="1"/>
    <col min="7944" max="7944" width="3.125" style="8" customWidth="1"/>
    <col min="7945" max="7945" width="12.875" style="8" customWidth="1"/>
    <col min="7946" max="7946" width="2.875" style="8" customWidth="1"/>
    <col min="7947" max="7947" width="83.875" style="8" customWidth="1"/>
    <col min="7948" max="8192" width="11.375" style="8"/>
    <col min="8193" max="8193" width="16.75" style="8" customWidth="1"/>
    <col min="8194" max="8194" width="11.125" style="8" customWidth="1"/>
    <col min="8195" max="8195" width="3.75" style="8" bestFit="1" customWidth="1"/>
    <col min="8196" max="8196" width="11.125" style="8" customWidth="1"/>
    <col min="8197" max="8197" width="6" style="8" customWidth="1"/>
    <col min="8198" max="8198" width="5.125" style="8" customWidth="1"/>
    <col min="8199" max="8199" width="5.75" style="8" customWidth="1"/>
    <col min="8200" max="8200" width="3.125" style="8" customWidth="1"/>
    <col min="8201" max="8201" width="12.875" style="8" customWidth="1"/>
    <col min="8202" max="8202" width="2.875" style="8" customWidth="1"/>
    <col min="8203" max="8203" width="83.875" style="8" customWidth="1"/>
    <col min="8204" max="8448" width="11.375" style="8"/>
    <col min="8449" max="8449" width="16.75" style="8" customWidth="1"/>
    <col min="8450" max="8450" width="11.125" style="8" customWidth="1"/>
    <col min="8451" max="8451" width="3.75" style="8" bestFit="1" customWidth="1"/>
    <col min="8452" max="8452" width="11.125" style="8" customWidth="1"/>
    <col min="8453" max="8453" width="6" style="8" customWidth="1"/>
    <col min="8454" max="8454" width="5.125" style="8" customWidth="1"/>
    <col min="8455" max="8455" width="5.75" style="8" customWidth="1"/>
    <col min="8456" max="8456" width="3.125" style="8" customWidth="1"/>
    <col min="8457" max="8457" width="12.875" style="8" customWidth="1"/>
    <col min="8458" max="8458" width="2.875" style="8" customWidth="1"/>
    <col min="8459" max="8459" width="83.875" style="8" customWidth="1"/>
    <col min="8460" max="8704" width="11.375" style="8"/>
    <col min="8705" max="8705" width="16.75" style="8" customWidth="1"/>
    <col min="8706" max="8706" width="11.125" style="8" customWidth="1"/>
    <col min="8707" max="8707" width="3.75" style="8" bestFit="1" customWidth="1"/>
    <col min="8708" max="8708" width="11.125" style="8" customWidth="1"/>
    <col min="8709" max="8709" width="6" style="8" customWidth="1"/>
    <col min="8710" max="8710" width="5.125" style="8" customWidth="1"/>
    <col min="8711" max="8711" width="5.75" style="8" customWidth="1"/>
    <col min="8712" max="8712" width="3.125" style="8" customWidth="1"/>
    <col min="8713" max="8713" width="12.875" style="8" customWidth="1"/>
    <col min="8714" max="8714" width="2.875" style="8" customWidth="1"/>
    <col min="8715" max="8715" width="83.875" style="8" customWidth="1"/>
    <col min="8716" max="8960" width="11.375" style="8"/>
    <col min="8961" max="8961" width="16.75" style="8" customWidth="1"/>
    <col min="8962" max="8962" width="11.125" style="8" customWidth="1"/>
    <col min="8963" max="8963" width="3.75" style="8" bestFit="1" customWidth="1"/>
    <col min="8964" max="8964" width="11.125" style="8" customWidth="1"/>
    <col min="8965" max="8965" width="6" style="8" customWidth="1"/>
    <col min="8966" max="8966" width="5.125" style="8" customWidth="1"/>
    <col min="8967" max="8967" width="5.75" style="8" customWidth="1"/>
    <col min="8968" max="8968" width="3.125" style="8" customWidth="1"/>
    <col min="8969" max="8969" width="12.875" style="8" customWidth="1"/>
    <col min="8970" max="8970" width="2.875" style="8" customWidth="1"/>
    <col min="8971" max="8971" width="83.875" style="8" customWidth="1"/>
    <col min="8972" max="9216" width="11.375" style="8"/>
    <col min="9217" max="9217" width="16.75" style="8" customWidth="1"/>
    <col min="9218" max="9218" width="11.125" style="8" customWidth="1"/>
    <col min="9219" max="9219" width="3.75" style="8" bestFit="1" customWidth="1"/>
    <col min="9220" max="9220" width="11.125" style="8" customWidth="1"/>
    <col min="9221" max="9221" width="6" style="8" customWidth="1"/>
    <col min="9222" max="9222" width="5.125" style="8" customWidth="1"/>
    <col min="9223" max="9223" width="5.75" style="8" customWidth="1"/>
    <col min="9224" max="9224" width="3.125" style="8" customWidth="1"/>
    <col min="9225" max="9225" width="12.875" style="8" customWidth="1"/>
    <col min="9226" max="9226" width="2.875" style="8" customWidth="1"/>
    <col min="9227" max="9227" width="83.875" style="8" customWidth="1"/>
    <col min="9228" max="9472" width="11.375" style="8"/>
    <col min="9473" max="9473" width="16.75" style="8" customWidth="1"/>
    <col min="9474" max="9474" width="11.125" style="8" customWidth="1"/>
    <col min="9475" max="9475" width="3.75" style="8" bestFit="1" customWidth="1"/>
    <col min="9476" max="9476" width="11.125" style="8" customWidth="1"/>
    <col min="9477" max="9477" width="6" style="8" customWidth="1"/>
    <col min="9478" max="9478" width="5.125" style="8" customWidth="1"/>
    <col min="9479" max="9479" width="5.75" style="8" customWidth="1"/>
    <col min="9480" max="9480" width="3.125" style="8" customWidth="1"/>
    <col min="9481" max="9481" width="12.875" style="8" customWidth="1"/>
    <col min="9482" max="9482" width="2.875" style="8" customWidth="1"/>
    <col min="9483" max="9483" width="83.875" style="8" customWidth="1"/>
    <col min="9484" max="9728" width="11.375" style="8"/>
    <col min="9729" max="9729" width="16.75" style="8" customWidth="1"/>
    <col min="9730" max="9730" width="11.125" style="8" customWidth="1"/>
    <col min="9731" max="9731" width="3.75" style="8" bestFit="1" customWidth="1"/>
    <col min="9732" max="9732" width="11.125" style="8" customWidth="1"/>
    <col min="9733" max="9733" width="6" style="8" customWidth="1"/>
    <col min="9734" max="9734" width="5.125" style="8" customWidth="1"/>
    <col min="9735" max="9735" width="5.75" style="8" customWidth="1"/>
    <col min="9736" max="9736" width="3.125" style="8" customWidth="1"/>
    <col min="9737" max="9737" width="12.875" style="8" customWidth="1"/>
    <col min="9738" max="9738" width="2.875" style="8" customWidth="1"/>
    <col min="9739" max="9739" width="83.875" style="8" customWidth="1"/>
    <col min="9740" max="9984" width="11.375" style="8"/>
    <col min="9985" max="9985" width="16.75" style="8" customWidth="1"/>
    <col min="9986" max="9986" width="11.125" style="8" customWidth="1"/>
    <col min="9987" max="9987" width="3.75" style="8" bestFit="1" customWidth="1"/>
    <col min="9988" max="9988" width="11.125" style="8" customWidth="1"/>
    <col min="9989" max="9989" width="6" style="8" customWidth="1"/>
    <col min="9990" max="9990" width="5.125" style="8" customWidth="1"/>
    <col min="9991" max="9991" width="5.75" style="8" customWidth="1"/>
    <col min="9992" max="9992" width="3.125" style="8" customWidth="1"/>
    <col min="9993" max="9993" width="12.875" style="8" customWidth="1"/>
    <col min="9994" max="9994" width="2.875" style="8" customWidth="1"/>
    <col min="9995" max="9995" width="83.875" style="8" customWidth="1"/>
    <col min="9996" max="10240" width="11.375" style="8"/>
    <col min="10241" max="10241" width="16.75" style="8" customWidth="1"/>
    <col min="10242" max="10242" width="11.125" style="8" customWidth="1"/>
    <col min="10243" max="10243" width="3.75" style="8" bestFit="1" customWidth="1"/>
    <col min="10244" max="10244" width="11.125" style="8" customWidth="1"/>
    <col min="10245" max="10245" width="6" style="8" customWidth="1"/>
    <col min="10246" max="10246" width="5.125" style="8" customWidth="1"/>
    <col min="10247" max="10247" width="5.75" style="8" customWidth="1"/>
    <col min="10248" max="10248" width="3.125" style="8" customWidth="1"/>
    <col min="10249" max="10249" width="12.875" style="8" customWidth="1"/>
    <col min="10250" max="10250" width="2.875" style="8" customWidth="1"/>
    <col min="10251" max="10251" width="83.875" style="8" customWidth="1"/>
    <col min="10252" max="10496" width="11.375" style="8"/>
    <col min="10497" max="10497" width="16.75" style="8" customWidth="1"/>
    <col min="10498" max="10498" width="11.125" style="8" customWidth="1"/>
    <col min="10499" max="10499" width="3.75" style="8" bestFit="1" customWidth="1"/>
    <col min="10500" max="10500" width="11.125" style="8" customWidth="1"/>
    <col min="10501" max="10501" width="6" style="8" customWidth="1"/>
    <col min="10502" max="10502" width="5.125" style="8" customWidth="1"/>
    <col min="10503" max="10503" width="5.75" style="8" customWidth="1"/>
    <col min="10504" max="10504" width="3.125" style="8" customWidth="1"/>
    <col min="10505" max="10505" width="12.875" style="8" customWidth="1"/>
    <col min="10506" max="10506" width="2.875" style="8" customWidth="1"/>
    <col min="10507" max="10507" width="83.875" style="8" customWidth="1"/>
    <col min="10508" max="10752" width="11.375" style="8"/>
    <col min="10753" max="10753" width="16.75" style="8" customWidth="1"/>
    <col min="10754" max="10754" width="11.125" style="8" customWidth="1"/>
    <col min="10755" max="10755" width="3.75" style="8" bestFit="1" customWidth="1"/>
    <col min="10756" max="10756" width="11.125" style="8" customWidth="1"/>
    <col min="10757" max="10757" width="6" style="8" customWidth="1"/>
    <col min="10758" max="10758" width="5.125" style="8" customWidth="1"/>
    <col min="10759" max="10759" width="5.75" style="8" customWidth="1"/>
    <col min="10760" max="10760" width="3.125" style="8" customWidth="1"/>
    <col min="10761" max="10761" width="12.875" style="8" customWidth="1"/>
    <col min="10762" max="10762" width="2.875" style="8" customWidth="1"/>
    <col min="10763" max="10763" width="83.875" style="8" customWidth="1"/>
    <col min="10764" max="11008" width="11.375" style="8"/>
    <col min="11009" max="11009" width="16.75" style="8" customWidth="1"/>
    <col min="11010" max="11010" width="11.125" style="8" customWidth="1"/>
    <col min="11011" max="11011" width="3.75" style="8" bestFit="1" customWidth="1"/>
    <col min="11012" max="11012" width="11.125" style="8" customWidth="1"/>
    <col min="11013" max="11013" width="6" style="8" customWidth="1"/>
    <col min="11014" max="11014" width="5.125" style="8" customWidth="1"/>
    <col min="11015" max="11015" width="5.75" style="8" customWidth="1"/>
    <col min="11016" max="11016" width="3.125" style="8" customWidth="1"/>
    <col min="11017" max="11017" width="12.875" style="8" customWidth="1"/>
    <col min="11018" max="11018" width="2.875" style="8" customWidth="1"/>
    <col min="11019" max="11019" width="83.875" style="8" customWidth="1"/>
    <col min="11020" max="11264" width="11.375" style="8"/>
    <col min="11265" max="11265" width="16.75" style="8" customWidth="1"/>
    <col min="11266" max="11266" width="11.125" style="8" customWidth="1"/>
    <col min="11267" max="11267" width="3.75" style="8" bestFit="1" customWidth="1"/>
    <col min="11268" max="11268" width="11.125" style="8" customWidth="1"/>
    <col min="11269" max="11269" width="6" style="8" customWidth="1"/>
    <col min="11270" max="11270" width="5.125" style="8" customWidth="1"/>
    <col min="11271" max="11271" width="5.75" style="8" customWidth="1"/>
    <col min="11272" max="11272" width="3.125" style="8" customWidth="1"/>
    <col min="11273" max="11273" width="12.875" style="8" customWidth="1"/>
    <col min="11274" max="11274" width="2.875" style="8" customWidth="1"/>
    <col min="11275" max="11275" width="83.875" style="8" customWidth="1"/>
    <col min="11276" max="11520" width="11.375" style="8"/>
    <col min="11521" max="11521" width="16.75" style="8" customWidth="1"/>
    <col min="11522" max="11522" width="11.125" style="8" customWidth="1"/>
    <col min="11523" max="11523" width="3.75" style="8" bestFit="1" customWidth="1"/>
    <col min="11524" max="11524" width="11.125" style="8" customWidth="1"/>
    <col min="11525" max="11525" width="6" style="8" customWidth="1"/>
    <col min="11526" max="11526" width="5.125" style="8" customWidth="1"/>
    <col min="11527" max="11527" width="5.75" style="8" customWidth="1"/>
    <col min="11528" max="11528" width="3.125" style="8" customWidth="1"/>
    <col min="11529" max="11529" width="12.875" style="8" customWidth="1"/>
    <col min="11530" max="11530" width="2.875" style="8" customWidth="1"/>
    <col min="11531" max="11531" width="83.875" style="8" customWidth="1"/>
    <col min="11532" max="11776" width="11.375" style="8"/>
    <col min="11777" max="11777" width="16.75" style="8" customWidth="1"/>
    <col min="11778" max="11778" width="11.125" style="8" customWidth="1"/>
    <col min="11779" max="11779" width="3.75" style="8" bestFit="1" customWidth="1"/>
    <col min="11780" max="11780" width="11.125" style="8" customWidth="1"/>
    <col min="11781" max="11781" width="6" style="8" customWidth="1"/>
    <col min="11782" max="11782" width="5.125" style="8" customWidth="1"/>
    <col min="11783" max="11783" width="5.75" style="8" customWidth="1"/>
    <col min="11784" max="11784" width="3.125" style="8" customWidth="1"/>
    <col min="11785" max="11785" width="12.875" style="8" customWidth="1"/>
    <col min="11786" max="11786" width="2.875" style="8" customWidth="1"/>
    <col min="11787" max="11787" width="83.875" style="8" customWidth="1"/>
    <col min="11788" max="12032" width="11.375" style="8"/>
    <col min="12033" max="12033" width="16.75" style="8" customWidth="1"/>
    <col min="12034" max="12034" width="11.125" style="8" customWidth="1"/>
    <col min="12035" max="12035" width="3.75" style="8" bestFit="1" customWidth="1"/>
    <col min="12036" max="12036" width="11.125" style="8" customWidth="1"/>
    <col min="12037" max="12037" width="6" style="8" customWidth="1"/>
    <col min="12038" max="12038" width="5.125" style="8" customWidth="1"/>
    <col min="12039" max="12039" width="5.75" style="8" customWidth="1"/>
    <col min="12040" max="12040" width="3.125" style="8" customWidth="1"/>
    <col min="12041" max="12041" width="12.875" style="8" customWidth="1"/>
    <col min="12042" max="12042" width="2.875" style="8" customWidth="1"/>
    <col min="12043" max="12043" width="83.875" style="8" customWidth="1"/>
    <col min="12044" max="12288" width="11.375" style="8"/>
    <col min="12289" max="12289" width="16.75" style="8" customWidth="1"/>
    <col min="12290" max="12290" width="11.125" style="8" customWidth="1"/>
    <col min="12291" max="12291" width="3.75" style="8" bestFit="1" customWidth="1"/>
    <col min="12292" max="12292" width="11.125" style="8" customWidth="1"/>
    <col min="12293" max="12293" width="6" style="8" customWidth="1"/>
    <col min="12294" max="12294" width="5.125" style="8" customWidth="1"/>
    <col min="12295" max="12295" width="5.75" style="8" customWidth="1"/>
    <col min="12296" max="12296" width="3.125" style="8" customWidth="1"/>
    <col min="12297" max="12297" width="12.875" style="8" customWidth="1"/>
    <col min="12298" max="12298" width="2.875" style="8" customWidth="1"/>
    <col min="12299" max="12299" width="83.875" style="8" customWidth="1"/>
    <col min="12300" max="12544" width="11.375" style="8"/>
    <col min="12545" max="12545" width="16.75" style="8" customWidth="1"/>
    <col min="12546" max="12546" width="11.125" style="8" customWidth="1"/>
    <col min="12547" max="12547" width="3.75" style="8" bestFit="1" customWidth="1"/>
    <col min="12548" max="12548" width="11.125" style="8" customWidth="1"/>
    <col min="12549" max="12549" width="6" style="8" customWidth="1"/>
    <col min="12550" max="12550" width="5.125" style="8" customWidth="1"/>
    <col min="12551" max="12551" width="5.75" style="8" customWidth="1"/>
    <col min="12552" max="12552" width="3.125" style="8" customWidth="1"/>
    <col min="12553" max="12553" width="12.875" style="8" customWidth="1"/>
    <col min="12554" max="12554" width="2.875" style="8" customWidth="1"/>
    <col min="12555" max="12555" width="83.875" style="8" customWidth="1"/>
    <col min="12556" max="12800" width="11.375" style="8"/>
    <col min="12801" max="12801" width="16.75" style="8" customWidth="1"/>
    <col min="12802" max="12802" width="11.125" style="8" customWidth="1"/>
    <col min="12803" max="12803" width="3.75" style="8" bestFit="1" customWidth="1"/>
    <col min="12804" max="12804" width="11.125" style="8" customWidth="1"/>
    <col min="12805" max="12805" width="6" style="8" customWidth="1"/>
    <col min="12806" max="12806" width="5.125" style="8" customWidth="1"/>
    <col min="12807" max="12807" width="5.75" style="8" customWidth="1"/>
    <col min="12808" max="12808" width="3.125" style="8" customWidth="1"/>
    <col min="12809" max="12809" width="12.875" style="8" customWidth="1"/>
    <col min="12810" max="12810" width="2.875" style="8" customWidth="1"/>
    <col min="12811" max="12811" width="83.875" style="8" customWidth="1"/>
    <col min="12812" max="13056" width="11.375" style="8"/>
    <col min="13057" max="13057" width="16.75" style="8" customWidth="1"/>
    <col min="13058" max="13058" width="11.125" style="8" customWidth="1"/>
    <col min="13059" max="13059" width="3.75" style="8" bestFit="1" customWidth="1"/>
    <col min="13060" max="13060" width="11.125" style="8" customWidth="1"/>
    <col min="13061" max="13061" width="6" style="8" customWidth="1"/>
    <col min="13062" max="13062" width="5.125" style="8" customWidth="1"/>
    <col min="13063" max="13063" width="5.75" style="8" customWidth="1"/>
    <col min="13064" max="13064" width="3.125" style="8" customWidth="1"/>
    <col min="13065" max="13065" width="12.875" style="8" customWidth="1"/>
    <col min="13066" max="13066" width="2.875" style="8" customWidth="1"/>
    <col min="13067" max="13067" width="83.875" style="8" customWidth="1"/>
    <col min="13068" max="13312" width="11.375" style="8"/>
    <col min="13313" max="13313" width="16.75" style="8" customWidth="1"/>
    <col min="13314" max="13314" width="11.125" style="8" customWidth="1"/>
    <col min="13315" max="13315" width="3.75" style="8" bestFit="1" customWidth="1"/>
    <col min="13316" max="13316" width="11.125" style="8" customWidth="1"/>
    <col min="13317" max="13317" width="6" style="8" customWidth="1"/>
    <col min="13318" max="13318" width="5.125" style="8" customWidth="1"/>
    <col min="13319" max="13319" width="5.75" style="8" customWidth="1"/>
    <col min="13320" max="13320" width="3.125" style="8" customWidth="1"/>
    <col min="13321" max="13321" width="12.875" style="8" customWidth="1"/>
    <col min="13322" max="13322" width="2.875" style="8" customWidth="1"/>
    <col min="13323" max="13323" width="83.875" style="8" customWidth="1"/>
    <col min="13324" max="13568" width="11.375" style="8"/>
    <col min="13569" max="13569" width="16.75" style="8" customWidth="1"/>
    <col min="13570" max="13570" width="11.125" style="8" customWidth="1"/>
    <col min="13571" max="13571" width="3.75" style="8" bestFit="1" customWidth="1"/>
    <col min="13572" max="13572" width="11.125" style="8" customWidth="1"/>
    <col min="13573" max="13573" width="6" style="8" customWidth="1"/>
    <col min="13574" max="13574" width="5.125" style="8" customWidth="1"/>
    <col min="13575" max="13575" width="5.75" style="8" customWidth="1"/>
    <col min="13576" max="13576" width="3.125" style="8" customWidth="1"/>
    <col min="13577" max="13577" width="12.875" style="8" customWidth="1"/>
    <col min="13578" max="13578" width="2.875" style="8" customWidth="1"/>
    <col min="13579" max="13579" width="83.875" style="8" customWidth="1"/>
    <col min="13580" max="13824" width="11.375" style="8"/>
    <col min="13825" max="13825" width="16.75" style="8" customWidth="1"/>
    <col min="13826" max="13826" width="11.125" style="8" customWidth="1"/>
    <col min="13827" max="13827" width="3.75" style="8" bestFit="1" customWidth="1"/>
    <col min="13828" max="13828" width="11.125" style="8" customWidth="1"/>
    <col min="13829" max="13829" width="6" style="8" customWidth="1"/>
    <col min="13830" max="13830" width="5.125" style="8" customWidth="1"/>
    <col min="13831" max="13831" width="5.75" style="8" customWidth="1"/>
    <col min="13832" max="13832" width="3.125" style="8" customWidth="1"/>
    <col min="13833" max="13833" width="12.875" style="8" customWidth="1"/>
    <col min="13834" max="13834" width="2.875" style="8" customWidth="1"/>
    <col min="13835" max="13835" width="83.875" style="8" customWidth="1"/>
    <col min="13836" max="14080" width="11.375" style="8"/>
    <col min="14081" max="14081" width="16.75" style="8" customWidth="1"/>
    <col min="14082" max="14082" width="11.125" style="8" customWidth="1"/>
    <col min="14083" max="14083" width="3.75" style="8" bestFit="1" customWidth="1"/>
    <col min="14084" max="14084" width="11.125" style="8" customWidth="1"/>
    <col min="14085" max="14085" width="6" style="8" customWidth="1"/>
    <col min="14086" max="14086" width="5.125" style="8" customWidth="1"/>
    <col min="14087" max="14087" width="5.75" style="8" customWidth="1"/>
    <col min="14088" max="14088" width="3.125" style="8" customWidth="1"/>
    <col min="14089" max="14089" width="12.875" style="8" customWidth="1"/>
    <col min="14090" max="14090" width="2.875" style="8" customWidth="1"/>
    <col min="14091" max="14091" width="83.875" style="8" customWidth="1"/>
    <col min="14092" max="14336" width="11.375" style="8"/>
    <col min="14337" max="14337" width="16.75" style="8" customWidth="1"/>
    <col min="14338" max="14338" width="11.125" style="8" customWidth="1"/>
    <col min="14339" max="14339" width="3.75" style="8" bestFit="1" customWidth="1"/>
    <col min="14340" max="14340" width="11.125" style="8" customWidth="1"/>
    <col min="14341" max="14341" width="6" style="8" customWidth="1"/>
    <col min="14342" max="14342" width="5.125" style="8" customWidth="1"/>
    <col min="14343" max="14343" width="5.75" style="8" customWidth="1"/>
    <col min="14344" max="14344" width="3.125" style="8" customWidth="1"/>
    <col min="14345" max="14345" width="12.875" style="8" customWidth="1"/>
    <col min="14346" max="14346" width="2.875" style="8" customWidth="1"/>
    <col min="14347" max="14347" width="83.875" style="8" customWidth="1"/>
    <col min="14348" max="14592" width="11.375" style="8"/>
    <col min="14593" max="14593" width="16.75" style="8" customWidth="1"/>
    <col min="14594" max="14594" width="11.125" style="8" customWidth="1"/>
    <col min="14595" max="14595" width="3.75" style="8" bestFit="1" customWidth="1"/>
    <col min="14596" max="14596" width="11.125" style="8" customWidth="1"/>
    <col min="14597" max="14597" width="6" style="8" customWidth="1"/>
    <col min="14598" max="14598" width="5.125" style="8" customWidth="1"/>
    <col min="14599" max="14599" width="5.75" style="8" customWidth="1"/>
    <col min="14600" max="14600" width="3.125" style="8" customWidth="1"/>
    <col min="14601" max="14601" width="12.875" style="8" customWidth="1"/>
    <col min="14602" max="14602" width="2.875" style="8" customWidth="1"/>
    <col min="14603" max="14603" width="83.875" style="8" customWidth="1"/>
    <col min="14604" max="14848" width="11.375" style="8"/>
    <col min="14849" max="14849" width="16.75" style="8" customWidth="1"/>
    <col min="14850" max="14850" width="11.125" style="8" customWidth="1"/>
    <col min="14851" max="14851" width="3.75" style="8" bestFit="1" customWidth="1"/>
    <col min="14852" max="14852" width="11.125" style="8" customWidth="1"/>
    <col min="14853" max="14853" width="6" style="8" customWidth="1"/>
    <col min="14854" max="14854" width="5.125" style="8" customWidth="1"/>
    <col min="14855" max="14855" width="5.75" style="8" customWidth="1"/>
    <col min="14856" max="14856" width="3.125" style="8" customWidth="1"/>
    <col min="14857" max="14857" width="12.875" style="8" customWidth="1"/>
    <col min="14858" max="14858" width="2.875" style="8" customWidth="1"/>
    <col min="14859" max="14859" width="83.875" style="8" customWidth="1"/>
    <col min="14860" max="15104" width="11.375" style="8"/>
    <col min="15105" max="15105" width="16.75" style="8" customWidth="1"/>
    <col min="15106" max="15106" width="11.125" style="8" customWidth="1"/>
    <col min="15107" max="15107" width="3.75" style="8" bestFit="1" customWidth="1"/>
    <col min="15108" max="15108" width="11.125" style="8" customWidth="1"/>
    <col min="15109" max="15109" width="6" style="8" customWidth="1"/>
    <col min="15110" max="15110" width="5.125" style="8" customWidth="1"/>
    <col min="15111" max="15111" width="5.75" style="8" customWidth="1"/>
    <col min="15112" max="15112" width="3.125" style="8" customWidth="1"/>
    <col min="15113" max="15113" width="12.875" style="8" customWidth="1"/>
    <col min="15114" max="15114" width="2.875" style="8" customWidth="1"/>
    <col min="15115" max="15115" width="83.875" style="8" customWidth="1"/>
    <col min="15116" max="15360" width="11.375" style="8"/>
    <col min="15361" max="15361" width="16.75" style="8" customWidth="1"/>
    <col min="15362" max="15362" width="11.125" style="8" customWidth="1"/>
    <col min="15363" max="15363" width="3.75" style="8" bestFit="1" customWidth="1"/>
    <col min="15364" max="15364" width="11.125" style="8" customWidth="1"/>
    <col min="15365" max="15365" width="6" style="8" customWidth="1"/>
    <col min="15366" max="15366" width="5.125" style="8" customWidth="1"/>
    <col min="15367" max="15367" width="5.75" style="8" customWidth="1"/>
    <col min="15368" max="15368" width="3.125" style="8" customWidth="1"/>
    <col min="15369" max="15369" width="12.875" style="8" customWidth="1"/>
    <col min="15370" max="15370" width="2.875" style="8" customWidth="1"/>
    <col min="15371" max="15371" width="83.875" style="8" customWidth="1"/>
    <col min="15372" max="15616" width="11.375" style="8"/>
    <col min="15617" max="15617" width="16.75" style="8" customWidth="1"/>
    <col min="15618" max="15618" width="11.125" style="8" customWidth="1"/>
    <col min="15619" max="15619" width="3.75" style="8" bestFit="1" customWidth="1"/>
    <col min="15620" max="15620" width="11.125" style="8" customWidth="1"/>
    <col min="15621" max="15621" width="6" style="8" customWidth="1"/>
    <col min="15622" max="15622" width="5.125" style="8" customWidth="1"/>
    <col min="15623" max="15623" width="5.75" style="8" customWidth="1"/>
    <col min="15624" max="15624" width="3.125" style="8" customWidth="1"/>
    <col min="15625" max="15625" width="12.875" style="8" customWidth="1"/>
    <col min="15626" max="15626" width="2.875" style="8" customWidth="1"/>
    <col min="15627" max="15627" width="83.875" style="8" customWidth="1"/>
    <col min="15628" max="15872" width="11.375" style="8"/>
    <col min="15873" max="15873" width="16.75" style="8" customWidth="1"/>
    <col min="15874" max="15874" width="11.125" style="8" customWidth="1"/>
    <col min="15875" max="15875" width="3.75" style="8" bestFit="1" customWidth="1"/>
    <col min="15876" max="15876" width="11.125" style="8" customWidth="1"/>
    <col min="15877" max="15877" width="6" style="8" customWidth="1"/>
    <col min="15878" max="15878" width="5.125" style="8" customWidth="1"/>
    <col min="15879" max="15879" width="5.75" style="8" customWidth="1"/>
    <col min="15880" max="15880" width="3.125" style="8" customWidth="1"/>
    <col min="15881" max="15881" width="12.875" style="8" customWidth="1"/>
    <col min="15882" max="15882" width="2.875" style="8" customWidth="1"/>
    <col min="15883" max="15883" width="83.875" style="8" customWidth="1"/>
    <col min="15884" max="16128" width="11.375" style="8"/>
    <col min="16129" max="16129" width="16.75" style="8" customWidth="1"/>
    <col min="16130" max="16130" width="11.125" style="8" customWidth="1"/>
    <col min="16131" max="16131" width="3.75" style="8" bestFit="1" customWidth="1"/>
    <col min="16132" max="16132" width="11.125" style="8" customWidth="1"/>
    <col min="16133" max="16133" width="6" style="8" customWidth="1"/>
    <col min="16134" max="16134" width="5.125" style="8" customWidth="1"/>
    <col min="16135" max="16135" width="5.75" style="8" customWidth="1"/>
    <col min="16136" max="16136" width="3.125" style="8" customWidth="1"/>
    <col min="16137" max="16137" width="12.875" style="8" customWidth="1"/>
    <col min="16138" max="16138" width="2.875" style="8" customWidth="1"/>
    <col min="16139" max="16139" width="83.875" style="8" customWidth="1"/>
    <col min="16140" max="16384" width="11.375" style="8"/>
  </cols>
  <sheetData>
    <row r="1" spans="1:16" ht="30" customHeight="1" x14ac:dyDescent="0.15">
      <c r="A1" s="7" t="s">
        <v>55</v>
      </c>
      <c r="B1" s="7"/>
      <c r="D1" s="204" t="s">
        <v>25</v>
      </c>
      <c r="E1" s="204"/>
      <c r="F1" s="204"/>
      <c r="G1" s="204"/>
      <c r="H1" s="204"/>
      <c r="I1" s="204"/>
      <c r="J1" s="204"/>
      <c r="K1" s="204"/>
      <c r="L1" s="204"/>
      <c r="M1" s="204"/>
    </row>
    <row r="2" spans="1:16" ht="30" customHeight="1" x14ac:dyDescent="0.15">
      <c r="A2" s="207" t="str">
        <f ca="1">RIGHT(CELL("filename",A2),
 LEN(CELL("filename",A2))
       -FIND("]",CELL("filename",A2)))</f>
        <v>⑨年月支払分</v>
      </c>
      <c r="B2" s="207"/>
      <c r="C2" s="207"/>
      <c r="D2" s="207"/>
      <c r="E2" s="207"/>
      <c r="F2" s="207"/>
      <c r="G2" s="207"/>
      <c r="H2" s="207"/>
      <c r="I2" s="207"/>
      <c r="J2" s="207"/>
      <c r="K2" s="207"/>
      <c r="L2" s="207"/>
      <c r="M2" s="207"/>
    </row>
    <row r="3" spans="1:16" ht="30" customHeight="1" x14ac:dyDescent="0.15">
      <c r="A3" s="205" t="s">
        <v>30</v>
      </c>
      <c r="B3" s="205"/>
      <c r="C3" s="205" t="str">
        <f>IF('人件費総括表・遂行状況（様式8号別紙2-1）'!$B$3="",
     "",
     '人件費総括表・遂行状況（様式8号別紙2-1）'!$B$3)</f>
        <v/>
      </c>
      <c r="D3" s="205"/>
      <c r="E3" s="205"/>
      <c r="F3" s="105"/>
      <c r="G3" s="9"/>
      <c r="H3" s="9"/>
      <c r="I3" s="9"/>
      <c r="J3" s="9"/>
      <c r="K3" s="9"/>
      <c r="L3" s="9"/>
      <c r="M3" s="9"/>
    </row>
    <row r="4" spans="1:16" ht="30" customHeight="1" x14ac:dyDescent="0.15">
      <c r="A4" s="198" t="s">
        <v>14</v>
      </c>
      <c r="B4" s="198"/>
      <c r="C4" s="205" t="str">
        <f>IF(従業員別人件費総括表!$B$5="",
     "",
     従業員別人件費総括表!$B$5)</f>
        <v/>
      </c>
      <c r="D4" s="205"/>
      <c r="E4" s="205"/>
      <c r="F4" s="105"/>
      <c r="G4" s="10"/>
      <c r="H4" s="10"/>
      <c r="I4" s="10"/>
    </row>
    <row r="5" spans="1:16" ht="30" customHeight="1" x14ac:dyDescent="0.15">
      <c r="A5" s="198" t="s">
        <v>15</v>
      </c>
      <c r="B5" s="198"/>
      <c r="C5" s="199">
        <f>従業員別人件費総括表!C7</f>
        <v>0</v>
      </c>
      <c r="D5" s="199"/>
      <c r="E5" s="199"/>
      <c r="F5" s="10" t="s">
        <v>4</v>
      </c>
      <c r="H5" s="10"/>
      <c r="I5" s="10"/>
    </row>
    <row r="6" spans="1:16" ht="30" customHeight="1" thickBot="1" x14ac:dyDescent="0.2">
      <c r="A6" s="12" t="s">
        <v>29</v>
      </c>
      <c r="B6" s="12"/>
    </row>
    <row r="7" spans="1:16" s="13" customFormat="1" ht="22.5" customHeight="1" thickBot="1" x14ac:dyDescent="0.2">
      <c r="A7" s="208" t="s">
        <v>31</v>
      </c>
      <c r="B7" s="201"/>
      <c r="C7" s="202" t="s">
        <v>16</v>
      </c>
      <c r="D7" s="202"/>
      <c r="E7" s="202"/>
      <c r="F7" s="111" t="s">
        <v>49</v>
      </c>
      <c r="G7" s="187" t="s">
        <v>17</v>
      </c>
      <c r="H7" s="203"/>
      <c r="I7" s="203"/>
      <c r="J7" s="188"/>
      <c r="K7" s="187" t="s">
        <v>18</v>
      </c>
      <c r="L7" s="188"/>
      <c r="M7" s="14" t="s">
        <v>28</v>
      </c>
      <c r="N7" s="15" t="s">
        <v>19</v>
      </c>
      <c r="O7" s="16"/>
    </row>
    <row r="8" spans="1:16" ht="22.5" customHeight="1" x14ac:dyDescent="0.15">
      <c r="A8" s="135"/>
      <c r="B8" s="162" t="str">
        <f>IF(テーブル141523242537[[#This Row],[列1]]="",
    "",
    TEXT(テーブル141523242537[[#This Row],[列1]],"(aaa)"))</f>
        <v/>
      </c>
      <c r="C8" s="151" t="s">
        <v>32</v>
      </c>
      <c r="D8" s="17" t="s">
        <v>13</v>
      </c>
      <c r="E8" s="152" t="s">
        <v>32</v>
      </c>
      <c r="F8" s="153" t="s">
        <v>32</v>
      </c>
      <c r="G8" s="18">
        <f>IF(OR(テーブル141523242537[[#This Row],[列2]]="",
          テーブル141523242537[[#This Row],[列4]]=""),
     0,
     IFERROR(HOUR(テーブル141523242537[[#This Row],[列4]]-テーブル141523242537[[#This Row],[列15]]-テーブル141523242537[[#This Row],[列2]]),
                  IFERROR(HOUR(テーブル141523242537[[#This Row],[列4]]-テーブル141523242537[[#This Row],[列2]]),
                               0)))</f>
        <v>0</v>
      </c>
      <c r="H8" s="19" t="s">
        <v>22</v>
      </c>
      <c r="I8" s="20" t="str">
        <f>IF(OR(テーブル141523242537[[#This Row],[列2]]="",
          テーブル141523242537[[#This Row],[列4]]=""),
     "00",
     IF(ISERROR(MINUTE(テーブル141523242537[[#This Row],[列4]]-テーブル141523242537[[#This Row],[列15]]-テーブル141523242537[[#This Row],[列2]])),
        IF(ISERROR(MINUTE(テーブル141523242537[[#This Row],[列4]]-テーブル141523242537[[#This Row],[列2]])),
           "00",
           IF(MINUTE(テーブル141523242537[[#This Row],[列4]]-テーブル141523242537[[#This Row],[列2]])&lt;30,
              "00",
              30)),
        IF(MINUTE(テーブル141523242537[[#This Row],[列4]]-テーブル141523242537[[#This Row],[列15]]-テーブル141523242537[[#This Row],[列2]])&lt;30,
           "00",
           30)))</f>
        <v>00</v>
      </c>
      <c r="J8" s="21" t="s">
        <v>23</v>
      </c>
      <c r="K8" s="22">
        <f>IFERROR((テーブル141523242537[[#This Row],[列5]]+テーブル141523242537[[#This Row],[列7]]/60)*$C$5,"")</f>
        <v>0</v>
      </c>
      <c r="L8" s="23" t="s">
        <v>4</v>
      </c>
      <c r="M8" s="147"/>
      <c r="N8" s="24"/>
      <c r="O8" s="50"/>
      <c r="P8" s="25"/>
    </row>
    <row r="9" spans="1:16" ht="22.5" customHeight="1" x14ac:dyDescent="0.15">
      <c r="A9" s="137"/>
      <c r="B9" s="159" t="str">
        <f>IF(テーブル141523242537[[#This Row],[列1]]="",
    "",
    TEXT(テーブル141523242537[[#This Row],[列1]],"(aaa)"))</f>
        <v/>
      </c>
      <c r="C9" s="138" t="s">
        <v>32</v>
      </c>
      <c r="D9" s="59" t="s">
        <v>13</v>
      </c>
      <c r="E9" s="143" t="s">
        <v>32</v>
      </c>
      <c r="F9" s="144" t="s">
        <v>32</v>
      </c>
      <c r="G9" s="27">
        <f>IF(OR(テーブル141523242537[[#This Row],[列2]]="",
          テーブル141523242537[[#This Row],[列4]]=""),
     0,
     IFERROR(HOUR(テーブル141523242537[[#This Row],[列4]]-テーブル141523242537[[#This Row],[列15]]-テーブル141523242537[[#This Row],[列2]]),
                  IFERROR(HOUR(テーブル141523242537[[#This Row],[列4]]-テーブル141523242537[[#This Row],[列2]]),
                               0)))</f>
        <v>0</v>
      </c>
      <c r="H9" s="28" t="s">
        <v>22</v>
      </c>
      <c r="I9" s="29" t="str">
        <f>IF(OR(テーブル141523242537[[#This Row],[列2]]="",
          テーブル141523242537[[#This Row],[列4]]=""),
     "00",
     IF(ISERROR(MINUTE(テーブル141523242537[[#This Row],[列4]]-テーブル141523242537[[#This Row],[列15]]-テーブル141523242537[[#This Row],[列2]])),
        IF(ISERROR(MINUTE(テーブル141523242537[[#This Row],[列4]]-テーブル141523242537[[#This Row],[列2]])),
           "00",
           IF(MINUTE(テーブル141523242537[[#This Row],[列4]]-テーブル141523242537[[#This Row],[列2]])&lt;30,
              "00",
              30)),
        IF(MINUTE(テーブル141523242537[[#This Row],[列4]]-テーブル141523242537[[#This Row],[列15]]-テーブル141523242537[[#This Row],[列2]])&lt;30,
           "00",
           30)))</f>
        <v>00</v>
      </c>
      <c r="J9" s="30" t="s">
        <v>23</v>
      </c>
      <c r="K9" s="31">
        <f>IFERROR((テーブル141523242537[[#This Row],[列5]]+テーブル141523242537[[#This Row],[列7]]/60)*$C$5,"")</f>
        <v>0</v>
      </c>
      <c r="L9" s="32" t="s">
        <v>4</v>
      </c>
      <c r="M9" s="148"/>
      <c r="N9" s="33"/>
      <c r="O9" s="50"/>
      <c r="P9" s="25"/>
    </row>
    <row r="10" spans="1:16" ht="22.5" customHeight="1" x14ac:dyDescent="0.15">
      <c r="A10" s="137"/>
      <c r="B10" s="160" t="str">
        <f>IF(テーブル141523242537[[#This Row],[列1]]="",
    "",
    TEXT(テーブル141523242537[[#This Row],[列1]],"(aaa)"))</f>
        <v/>
      </c>
      <c r="C10" s="138" t="s">
        <v>32</v>
      </c>
      <c r="D10" s="59" t="s">
        <v>13</v>
      </c>
      <c r="E10" s="143" t="s">
        <v>32</v>
      </c>
      <c r="F10" s="144" t="s">
        <v>32</v>
      </c>
      <c r="G10" s="27">
        <f>IF(OR(テーブル141523242537[[#This Row],[列2]]="",
          テーブル141523242537[[#This Row],[列4]]=""),
     0,
     IFERROR(HOUR(テーブル141523242537[[#This Row],[列4]]-テーブル141523242537[[#This Row],[列15]]-テーブル141523242537[[#This Row],[列2]]),
                  IFERROR(HOUR(テーブル141523242537[[#This Row],[列4]]-テーブル141523242537[[#This Row],[列2]]),
                               0)))</f>
        <v>0</v>
      </c>
      <c r="H10" s="28" t="s">
        <v>22</v>
      </c>
      <c r="I10" s="34" t="str">
        <f>IF(OR(テーブル141523242537[[#This Row],[列2]]="",
          テーブル141523242537[[#This Row],[列4]]=""),
     "00",
     IF(ISERROR(MINUTE(テーブル141523242537[[#This Row],[列4]]-テーブル141523242537[[#This Row],[列15]]-テーブル141523242537[[#This Row],[列2]])),
        IF(ISERROR(MINUTE(テーブル141523242537[[#This Row],[列4]]-テーブル141523242537[[#This Row],[列2]])),
           "00",
           IF(MINUTE(テーブル141523242537[[#This Row],[列4]]-テーブル141523242537[[#This Row],[列2]])&lt;30,
              "00",
              30)),
        IF(MINUTE(テーブル141523242537[[#This Row],[列4]]-テーブル141523242537[[#This Row],[列15]]-テーブル141523242537[[#This Row],[列2]])&lt;30,
           "00",
           30)))</f>
        <v>00</v>
      </c>
      <c r="J10" s="30" t="s">
        <v>23</v>
      </c>
      <c r="K10" s="31">
        <f>IFERROR((テーブル141523242537[[#This Row],[列5]]+テーブル141523242537[[#This Row],[列7]]/60)*$C$5,"")</f>
        <v>0</v>
      </c>
      <c r="L10" s="32" t="s">
        <v>4</v>
      </c>
      <c r="M10" s="149"/>
      <c r="N10" s="33"/>
      <c r="O10" s="50"/>
      <c r="P10" s="25"/>
    </row>
    <row r="11" spans="1:16" ht="22.5" customHeight="1" x14ac:dyDescent="0.15">
      <c r="A11" s="137"/>
      <c r="B11" s="160" t="str">
        <f>IF(テーブル141523242537[[#This Row],[列1]]="",
    "",
    TEXT(テーブル141523242537[[#This Row],[列1]],"(aaa)"))</f>
        <v/>
      </c>
      <c r="C11" s="138" t="s">
        <v>20</v>
      </c>
      <c r="D11" s="59" t="s">
        <v>21</v>
      </c>
      <c r="E11" s="143" t="s">
        <v>20</v>
      </c>
      <c r="F11" s="144" t="s">
        <v>32</v>
      </c>
      <c r="G11" s="27">
        <f>IF(OR(テーブル141523242537[[#This Row],[列2]]="",
          テーブル141523242537[[#This Row],[列4]]=""),
     0,
     IFERROR(HOUR(テーブル141523242537[[#This Row],[列4]]-テーブル141523242537[[#This Row],[列15]]-テーブル141523242537[[#This Row],[列2]]),
                  IFERROR(HOUR(テーブル141523242537[[#This Row],[列4]]-テーブル141523242537[[#This Row],[列2]]),
                               0)))</f>
        <v>0</v>
      </c>
      <c r="H11" s="28" t="s">
        <v>22</v>
      </c>
      <c r="I11" s="34" t="str">
        <f>IF(OR(テーブル141523242537[[#This Row],[列2]]="",
          テーブル141523242537[[#This Row],[列4]]=""),
     "00",
     IF(ISERROR(MINUTE(テーブル141523242537[[#This Row],[列4]]-テーブル141523242537[[#This Row],[列15]]-テーブル141523242537[[#This Row],[列2]])),
        IF(ISERROR(MINUTE(テーブル141523242537[[#This Row],[列4]]-テーブル141523242537[[#This Row],[列2]])),
           "00",
           IF(MINUTE(テーブル141523242537[[#This Row],[列4]]-テーブル141523242537[[#This Row],[列2]])&lt;30,
              "00",
              30)),
        IF(MINUTE(テーブル141523242537[[#This Row],[列4]]-テーブル141523242537[[#This Row],[列15]]-テーブル141523242537[[#This Row],[列2]])&lt;30,
           "00",
           30)))</f>
        <v>00</v>
      </c>
      <c r="J11" s="30" t="s">
        <v>23</v>
      </c>
      <c r="K11" s="31">
        <f>IFERROR((テーブル141523242537[[#This Row],[列5]]+テーブル141523242537[[#This Row],[列7]]/60)*$C$5,"")</f>
        <v>0</v>
      </c>
      <c r="L11" s="32" t="s">
        <v>4</v>
      </c>
      <c r="M11" s="149"/>
      <c r="N11" s="33"/>
      <c r="O11" s="50"/>
      <c r="P11" s="25"/>
    </row>
    <row r="12" spans="1:16" ht="22.5" customHeight="1" x14ac:dyDescent="0.15">
      <c r="A12" s="137"/>
      <c r="B12" s="160" t="str">
        <f>IF(テーブル141523242537[[#This Row],[列1]]="",
    "",
    TEXT(テーブル141523242537[[#This Row],[列1]],"(aaa)"))</f>
        <v/>
      </c>
      <c r="C12" s="138" t="s">
        <v>20</v>
      </c>
      <c r="D12" s="59" t="s">
        <v>21</v>
      </c>
      <c r="E12" s="143" t="s">
        <v>20</v>
      </c>
      <c r="F12" s="144" t="s">
        <v>32</v>
      </c>
      <c r="G12" s="27">
        <f>IF(OR(テーブル141523242537[[#This Row],[列2]]="",
          テーブル141523242537[[#This Row],[列4]]=""),
     0,
     IFERROR(HOUR(テーブル141523242537[[#This Row],[列4]]-テーブル141523242537[[#This Row],[列15]]-テーブル141523242537[[#This Row],[列2]]),
                  IFERROR(HOUR(テーブル141523242537[[#This Row],[列4]]-テーブル141523242537[[#This Row],[列2]]),
                               0)))</f>
        <v>0</v>
      </c>
      <c r="H12" s="28" t="s">
        <v>22</v>
      </c>
      <c r="I12" s="34" t="str">
        <f>IF(OR(テーブル141523242537[[#This Row],[列2]]="",
          テーブル141523242537[[#This Row],[列4]]=""),
     "00",
     IF(ISERROR(MINUTE(テーブル141523242537[[#This Row],[列4]]-テーブル141523242537[[#This Row],[列15]]-テーブル141523242537[[#This Row],[列2]])),
        IF(ISERROR(MINUTE(テーブル141523242537[[#This Row],[列4]]-テーブル141523242537[[#This Row],[列2]])),
           "00",
           IF(MINUTE(テーブル141523242537[[#This Row],[列4]]-テーブル141523242537[[#This Row],[列2]])&lt;30,
              "00",
              30)),
        IF(MINUTE(テーブル141523242537[[#This Row],[列4]]-テーブル141523242537[[#This Row],[列15]]-テーブル141523242537[[#This Row],[列2]])&lt;30,
           "00",
           30)))</f>
        <v>00</v>
      </c>
      <c r="J12" s="30" t="s">
        <v>23</v>
      </c>
      <c r="K12" s="31">
        <f>IFERROR((テーブル141523242537[[#This Row],[列5]]+テーブル141523242537[[#This Row],[列7]]/60)*$C$5,"")</f>
        <v>0</v>
      </c>
      <c r="L12" s="32" t="s">
        <v>4</v>
      </c>
      <c r="M12" s="149"/>
      <c r="N12" s="33"/>
      <c r="O12" s="50"/>
      <c r="P12" s="25"/>
    </row>
    <row r="13" spans="1:16" ht="22.5" customHeight="1" x14ac:dyDescent="0.15">
      <c r="A13" s="137"/>
      <c r="B13" s="160" t="str">
        <f>IF(テーブル141523242537[[#This Row],[列1]]="",
    "",
    TEXT(テーブル141523242537[[#This Row],[列1]],"(aaa)"))</f>
        <v/>
      </c>
      <c r="C13" s="138" t="s">
        <v>20</v>
      </c>
      <c r="D13" s="59" t="s">
        <v>21</v>
      </c>
      <c r="E13" s="143" t="s">
        <v>20</v>
      </c>
      <c r="F13" s="144" t="s">
        <v>32</v>
      </c>
      <c r="G13" s="27">
        <f>IF(OR(テーブル141523242537[[#This Row],[列2]]="",
          テーブル141523242537[[#This Row],[列4]]=""),
     0,
     IFERROR(HOUR(テーブル141523242537[[#This Row],[列4]]-テーブル141523242537[[#This Row],[列15]]-テーブル141523242537[[#This Row],[列2]]),
                  IFERROR(HOUR(テーブル141523242537[[#This Row],[列4]]-テーブル141523242537[[#This Row],[列2]]),
                               0)))</f>
        <v>0</v>
      </c>
      <c r="H13" s="28" t="s">
        <v>22</v>
      </c>
      <c r="I13" s="34" t="str">
        <f>IF(OR(テーブル141523242537[[#This Row],[列2]]="",
          テーブル141523242537[[#This Row],[列4]]=""),
     "00",
     IF(ISERROR(MINUTE(テーブル141523242537[[#This Row],[列4]]-テーブル141523242537[[#This Row],[列15]]-テーブル141523242537[[#This Row],[列2]])),
        IF(ISERROR(MINUTE(テーブル141523242537[[#This Row],[列4]]-テーブル141523242537[[#This Row],[列2]])),
           "00",
           IF(MINUTE(テーブル141523242537[[#This Row],[列4]]-テーブル141523242537[[#This Row],[列2]])&lt;30,
              "00",
              30)),
        IF(MINUTE(テーブル141523242537[[#This Row],[列4]]-テーブル141523242537[[#This Row],[列15]]-テーブル141523242537[[#This Row],[列2]])&lt;30,
           "00",
           30)))</f>
        <v>00</v>
      </c>
      <c r="J13" s="30" t="s">
        <v>23</v>
      </c>
      <c r="K13" s="31">
        <f>IFERROR((テーブル141523242537[[#This Row],[列5]]+テーブル141523242537[[#This Row],[列7]]/60)*$C$5,"")</f>
        <v>0</v>
      </c>
      <c r="L13" s="32" t="s">
        <v>4</v>
      </c>
      <c r="M13" s="149"/>
      <c r="N13" s="33"/>
      <c r="O13" s="50"/>
      <c r="P13" s="25"/>
    </row>
    <row r="14" spans="1:16" ht="22.5" customHeight="1" x14ac:dyDescent="0.15">
      <c r="A14" s="137"/>
      <c r="B14" s="160" t="str">
        <f>IF(テーブル141523242537[[#This Row],[列1]]="",
    "",
    TEXT(テーブル141523242537[[#This Row],[列1]],"(aaa)"))</f>
        <v/>
      </c>
      <c r="C14" s="138" t="s">
        <v>20</v>
      </c>
      <c r="D14" s="59" t="s">
        <v>21</v>
      </c>
      <c r="E14" s="143" t="s">
        <v>20</v>
      </c>
      <c r="F14" s="144" t="s">
        <v>32</v>
      </c>
      <c r="G14" s="27">
        <f>IF(OR(テーブル141523242537[[#This Row],[列2]]="",
          テーブル141523242537[[#This Row],[列4]]=""),
     0,
     IFERROR(HOUR(テーブル141523242537[[#This Row],[列4]]-テーブル141523242537[[#This Row],[列15]]-テーブル141523242537[[#This Row],[列2]]),
                  IFERROR(HOUR(テーブル141523242537[[#This Row],[列4]]-テーブル141523242537[[#This Row],[列2]]),
                               0)))</f>
        <v>0</v>
      </c>
      <c r="H14" s="28" t="s">
        <v>22</v>
      </c>
      <c r="I14" s="34" t="str">
        <f>IF(OR(テーブル141523242537[[#This Row],[列2]]="",
          テーブル141523242537[[#This Row],[列4]]=""),
     "00",
     IF(ISERROR(MINUTE(テーブル141523242537[[#This Row],[列4]]-テーブル141523242537[[#This Row],[列15]]-テーブル141523242537[[#This Row],[列2]])),
        IF(ISERROR(MINUTE(テーブル141523242537[[#This Row],[列4]]-テーブル141523242537[[#This Row],[列2]])),
           "00",
           IF(MINUTE(テーブル141523242537[[#This Row],[列4]]-テーブル141523242537[[#This Row],[列2]])&lt;30,
              "00",
              30)),
        IF(MINUTE(テーブル141523242537[[#This Row],[列4]]-テーブル141523242537[[#This Row],[列15]]-テーブル141523242537[[#This Row],[列2]])&lt;30,
           "00",
           30)))</f>
        <v>00</v>
      </c>
      <c r="J14" s="30" t="s">
        <v>23</v>
      </c>
      <c r="K14" s="31">
        <f>IFERROR((テーブル141523242537[[#This Row],[列5]]+テーブル141523242537[[#This Row],[列7]]/60)*$C$5,"")</f>
        <v>0</v>
      </c>
      <c r="L14" s="32" t="s">
        <v>4</v>
      </c>
      <c r="M14" s="149"/>
      <c r="N14" s="33"/>
      <c r="O14" s="50"/>
      <c r="P14" s="25"/>
    </row>
    <row r="15" spans="1:16" ht="22.5" customHeight="1" x14ac:dyDescent="0.15">
      <c r="A15" s="137"/>
      <c r="B15" s="160" t="str">
        <f>IF(テーブル141523242537[[#This Row],[列1]]="",
    "",
    TEXT(テーブル141523242537[[#This Row],[列1]],"(aaa)"))</f>
        <v/>
      </c>
      <c r="C15" s="138" t="s">
        <v>20</v>
      </c>
      <c r="D15" s="59" t="s">
        <v>21</v>
      </c>
      <c r="E15" s="143" t="s">
        <v>20</v>
      </c>
      <c r="F15" s="144" t="s">
        <v>32</v>
      </c>
      <c r="G15" s="27">
        <f>IF(OR(テーブル141523242537[[#This Row],[列2]]="",
          テーブル141523242537[[#This Row],[列4]]=""),
     0,
     IFERROR(HOUR(テーブル141523242537[[#This Row],[列4]]-テーブル141523242537[[#This Row],[列15]]-テーブル141523242537[[#This Row],[列2]]),
                  IFERROR(HOUR(テーブル141523242537[[#This Row],[列4]]-テーブル141523242537[[#This Row],[列2]]),
                               0)))</f>
        <v>0</v>
      </c>
      <c r="H15" s="28" t="s">
        <v>22</v>
      </c>
      <c r="I15" s="34" t="str">
        <f>IF(OR(テーブル141523242537[[#This Row],[列2]]="",
          テーブル141523242537[[#This Row],[列4]]=""),
     "00",
     IF(ISERROR(MINUTE(テーブル141523242537[[#This Row],[列4]]-テーブル141523242537[[#This Row],[列15]]-テーブル141523242537[[#This Row],[列2]])),
        IF(ISERROR(MINUTE(テーブル141523242537[[#This Row],[列4]]-テーブル141523242537[[#This Row],[列2]])),
           "00",
           IF(MINUTE(テーブル141523242537[[#This Row],[列4]]-テーブル141523242537[[#This Row],[列2]])&lt;30,
              "00",
              30)),
        IF(MINUTE(テーブル141523242537[[#This Row],[列4]]-テーブル141523242537[[#This Row],[列15]]-テーブル141523242537[[#This Row],[列2]])&lt;30,
           "00",
           30)))</f>
        <v>00</v>
      </c>
      <c r="J15" s="30" t="s">
        <v>23</v>
      </c>
      <c r="K15" s="31">
        <f>IFERROR((テーブル141523242537[[#This Row],[列5]]+テーブル141523242537[[#This Row],[列7]]/60)*$C$5,"")</f>
        <v>0</v>
      </c>
      <c r="L15" s="32" t="s">
        <v>4</v>
      </c>
      <c r="M15" s="149"/>
      <c r="N15" s="33"/>
      <c r="O15" s="50"/>
      <c r="P15" s="25"/>
    </row>
    <row r="16" spans="1:16" ht="22.5" customHeight="1" x14ac:dyDescent="0.15">
      <c r="A16" s="137"/>
      <c r="B16" s="160" t="str">
        <f>IF(テーブル141523242537[[#This Row],[列1]]="",
    "",
    TEXT(テーブル141523242537[[#This Row],[列1]],"(aaa)"))</f>
        <v/>
      </c>
      <c r="C16" s="138" t="s">
        <v>20</v>
      </c>
      <c r="D16" s="59" t="s">
        <v>21</v>
      </c>
      <c r="E16" s="143" t="s">
        <v>20</v>
      </c>
      <c r="F16" s="144" t="s">
        <v>32</v>
      </c>
      <c r="G16" s="27">
        <f>IF(OR(テーブル141523242537[[#This Row],[列2]]="",
          テーブル141523242537[[#This Row],[列4]]=""),
     0,
     IFERROR(HOUR(テーブル141523242537[[#This Row],[列4]]-テーブル141523242537[[#This Row],[列15]]-テーブル141523242537[[#This Row],[列2]]),
                  IFERROR(HOUR(テーブル141523242537[[#This Row],[列4]]-テーブル141523242537[[#This Row],[列2]]),
                               0)))</f>
        <v>0</v>
      </c>
      <c r="H16" s="28" t="s">
        <v>22</v>
      </c>
      <c r="I16" s="34" t="str">
        <f>IF(OR(テーブル141523242537[[#This Row],[列2]]="",
          テーブル141523242537[[#This Row],[列4]]=""),
     "00",
     IF(ISERROR(MINUTE(テーブル141523242537[[#This Row],[列4]]-テーブル141523242537[[#This Row],[列15]]-テーブル141523242537[[#This Row],[列2]])),
        IF(ISERROR(MINUTE(テーブル141523242537[[#This Row],[列4]]-テーブル141523242537[[#This Row],[列2]])),
           "00",
           IF(MINUTE(テーブル141523242537[[#This Row],[列4]]-テーブル141523242537[[#This Row],[列2]])&lt;30,
              "00",
              30)),
        IF(MINUTE(テーブル141523242537[[#This Row],[列4]]-テーブル141523242537[[#This Row],[列15]]-テーブル141523242537[[#This Row],[列2]])&lt;30,
           "00",
           30)))</f>
        <v>00</v>
      </c>
      <c r="J16" s="30" t="s">
        <v>23</v>
      </c>
      <c r="K16" s="31">
        <f>IFERROR((テーブル141523242537[[#This Row],[列5]]+テーブル141523242537[[#This Row],[列7]]/60)*$C$5,"")</f>
        <v>0</v>
      </c>
      <c r="L16" s="32" t="s">
        <v>4</v>
      </c>
      <c r="M16" s="149"/>
      <c r="N16" s="33"/>
      <c r="O16" s="50"/>
      <c r="P16" s="25"/>
    </row>
    <row r="17" spans="1:16" ht="22.5" customHeight="1" x14ac:dyDescent="0.15">
      <c r="A17" s="137"/>
      <c r="B17" s="160" t="str">
        <f>IF(テーブル141523242537[[#This Row],[列1]]="",
    "",
    TEXT(テーブル141523242537[[#This Row],[列1]],"(aaa)"))</f>
        <v/>
      </c>
      <c r="C17" s="138" t="s">
        <v>20</v>
      </c>
      <c r="D17" s="59" t="s">
        <v>21</v>
      </c>
      <c r="E17" s="143" t="s">
        <v>20</v>
      </c>
      <c r="F17" s="144" t="s">
        <v>32</v>
      </c>
      <c r="G17" s="27">
        <f>IF(OR(テーブル141523242537[[#This Row],[列2]]="",
          テーブル141523242537[[#This Row],[列4]]=""),
     0,
     IFERROR(HOUR(テーブル141523242537[[#This Row],[列4]]-テーブル141523242537[[#This Row],[列15]]-テーブル141523242537[[#This Row],[列2]]),
                  IFERROR(HOUR(テーブル141523242537[[#This Row],[列4]]-テーブル141523242537[[#This Row],[列2]]),
                               0)))</f>
        <v>0</v>
      </c>
      <c r="H17" s="28" t="s">
        <v>22</v>
      </c>
      <c r="I17" s="34" t="str">
        <f>IF(OR(テーブル141523242537[[#This Row],[列2]]="",
          テーブル141523242537[[#This Row],[列4]]=""),
     "00",
     IF(ISERROR(MINUTE(テーブル141523242537[[#This Row],[列4]]-テーブル141523242537[[#This Row],[列15]]-テーブル141523242537[[#This Row],[列2]])),
        IF(ISERROR(MINUTE(テーブル141523242537[[#This Row],[列4]]-テーブル141523242537[[#This Row],[列2]])),
           "00",
           IF(MINUTE(テーブル141523242537[[#This Row],[列4]]-テーブル141523242537[[#This Row],[列2]])&lt;30,
              "00",
              30)),
        IF(MINUTE(テーブル141523242537[[#This Row],[列4]]-テーブル141523242537[[#This Row],[列15]]-テーブル141523242537[[#This Row],[列2]])&lt;30,
           "00",
           30)))</f>
        <v>00</v>
      </c>
      <c r="J17" s="30" t="s">
        <v>23</v>
      </c>
      <c r="K17" s="31">
        <f>IFERROR((テーブル141523242537[[#This Row],[列5]]+テーブル141523242537[[#This Row],[列7]]/60)*$C$5,"")</f>
        <v>0</v>
      </c>
      <c r="L17" s="32" t="s">
        <v>4</v>
      </c>
      <c r="M17" s="149"/>
      <c r="N17" s="33"/>
      <c r="O17" s="50"/>
      <c r="P17" s="25"/>
    </row>
    <row r="18" spans="1:16" ht="22.5" customHeight="1" x14ac:dyDescent="0.15">
      <c r="A18" s="137"/>
      <c r="B18" s="160" t="str">
        <f>IF(テーブル141523242537[[#This Row],[列1]]="",
    "",
    TEXT(テーブル141523242537[[#This Row],[列1]],"(aaa)"))</f>
        <v/>
      </c>
      <c r="C18" s="138" t="s">
        <v>20</v>
      </c>
      <c r="D18" s="59" t="s">
        <v>21</v>
      </c>
      <c r="E18" s="143" t="s">
        <v>20</v>
      </c>
      <c r="F18" s="144" t="s">
        <v>32</v>
      </c>
      <c r="G18" s="27">
        <f>IF(OR(テーブル141523242537[[#This Row],[列2]]="",
          テーブル141523242537[[#This Row],[列4]]=""),
     0,
     IFERROR(HOUR(テーブル141523242537[[#This Row],[列4]]-テーブル141523242537[[#This Row],[列15]]-テーブル141523242537[[#This Row],[列2]]),
                  IFERROR(HOUR(テーブル141523242537[[#This Row],[列4]]-テーブル141523242537[[#This Row],[列2]]),
                               0)))</f>
        <v>0</v>
      </c>
      <c r="H18" s="28" t="s">
        <v>22</v>
      </c>
      <c r="I18" s="34" t="str">
        <f>IF(OR(テーブル141523242537[[#This Row],[列2]]="",
          テーブル141523242537[[#This Row],[列4]]=""),
     "00",
     IF(ISERROR(MINUTE(テーブル141523242537[[#This Row],[列4]]-テーブル141523242537[[#This Row],[列15]]-テーブル141523242537[[#This Row],[列2]])),
        IF(ISERROR(MINUTE(テーブル141523242537[[#This Row],[列4]]-テーブル141523242537[[#This Row],[列2]])),
           "00",
           IF(MINUTE(テーブル141523242537[[#This Row],[列4]]-テーブル141523242537[[#This Row],[列2]])&lt;30,
              "00",
              30)),
        IF(MINUTE(テーブル141523242537[[#This Row],[列4]]-テーブル141523242537[[#This Row],[列15]]-テーブル141523242537[[#This Row],[列2]])&lt;30,
           "00",
           30)))</f>
        <v>00</v>
      </c>
      <c r="J18" s="30" t="s">
        <v>23</v>
      </c>
      <c r="K18" s="31">
        <f>IFERROR((テーブル141523242537[[#This Row],[列5]]+テーブル141523242537[[#This Row],[列7]]/60)*$C$5,"")</f>
        <v>0</v>
      </c>
      <c r="L18" s="32" t="s">
        <v>4</v>
      </c>
      <c r="M18" s="149"/>
      <c r="N18" s="33"/>
      <c r="O18" s="50"/>
      <c r="P18" s="25"/>
    </row>
    <row r="19" spans="1:16" ht="22.5" customHeight="1" x14ac:dyDescent="0.15">
      <c r="A19" s="137"/>
      <c r="B19" s="160" t="str">
        <f>IF(テーブル141523242537[[#This Row],[列1]]="",
    "",
    TEXT(テーブル141523242537[[#This Row],[列1]],"(aaa)"))</f>
        <v/>
      </c>
      <c r="C19" s="138" t="s">
        <v>20</v>
      </c>
      <c r="D19" s="59" t="s">
        <v>21</v>
      </c>
      <c r="E19" s="143" t="s">
        <v>20</v>
      </c>
      <c r="F19" s="144" t="s">
        <v>32</v>
      </c>
      <c r="G19" s="27">
        <f>IF(OR(テーブル141523242537[[#This Row],[列2]]="",
          テーブル141523242537[[#This Row],[列4]]=""),
     0,
     IFERROR(HOUR(テーブル141523242537[[#This Row],[列4]]-テーブル141523242537[[#This Row],[列15]]-テーブル141523242537[[#This Row],[列2]]),
                  IFERROR(HOUR(テーブル141523242537[[#This Row],[列4]]-テーブル141523242537[[#This Row],[列2]]),
                               0)))</f>
        <v>0</v>
      </c>
      <c r="H19" s="28" t="s">
        <v>22</v>
      </c>
      <c r="I19" s="34" t="str">
        <f>IF(OR(テーブル141523242537[[#This Row],[列2]]="",
          テーブル141523242537[[#This Row],[列4]]=""),
     "00",
     IF(ISERROR(MINUTE(テーブル141523242537[[#This Row],[列4]]-テーブル141523242537[[#This Row],[列15]]-テーブル141523242537[[#This Row],[列2]])),
        IF(ISERROR(MINUTE(テーブル141523242537[[#This Row],[列4]]-テーブル141523242537[[#This Row],[列2]])),
           "00",
           IF(MINUTE(テーブル141523242537[[#This Row],[列4]]-テーブル141523242537[[#This Row],[列2]])&lt;30,
              "00",
              30)),
        IF(MINUTE(テーブル141523242537[[#This Row],[列4]]-テーブル141523242537[[#This Row],[列15]]-テーブル141523242537[[#This Row],[列2]])&lt;30,
           "00",
           30)))</f>
        <v>00</v>
      </c>
      <c r="J19" s="30" t="s">
        <v>23</v>
      </c>
      <c r="K19" s="31">
        <f>IFERROR((テーブル141523242537[[#This Row],[列5]]+テーブル141523242537[[#This Row],[列7]]/60)*$C$5,"")</f>
        <v>0</v>
      </c>
      <c r="L19" s="32" t="s">
        <v>4</v>
      </c>
      <c r="M19" s="149"/>
      <c r="N19" s="33"/>
      <c r="O19" s="50"/>
      <c r="P19" s="25"/>
    </row>
    <row r="20" spans="1:16" ht="22.5" customHeight="1" x14ac:dyDescent="0.15">
      <c r="A20" s="137"/>
      <c r="B20" s="160" t="str">
        <f>IF(テーブル141523242537[[#This Row],[列1]]="",
    "",
    TEXT(テーブル141523242537[[#This Row],[列1]],"(aaa)"))</f>
        <v/>
      </c>
      <c r="C20" s="138" t="s">
        <v>20</v>
      </c>
      <c r="D20" s="59" t="s">
        <v>21</v>
      </c>
      <c r="E20" s="143" t="s">
        <v>20</v>
      </c>
      <c r="F20" s="144" t="s">
        <v>32</v>
      </c>
      <c r="G20" s="27">
        <f>IF(OR(テーブル141523242537[[#This Row],[列2]]="",
          テーブル141523242537[[#This Row],[列4]]=""),
     0,
     IFERROR(HOUR(テーブル141523242537[[#This Row],[列4]]-テーブル141523242537[[#This Row],[列15]]-テーブル141523242537[[#This Row],[列2]]),
                  IFERROR(HOUR(テーブル141523242537[[#This Row],[列4]]-テーブル141523242537[[#This Row],[列2]]),
                               0)))</f>
        <v>0</v>
      </c>
      <c r="H20" s="28" t="s">
        <v>22</v>
      </c>
      <c r="I20" s="34" t="str">
        <f>IF(OR(テーブル141523242537[[#This Row],[列2]]="",
          テーブル141523242537[[#This Row],[列4]]=""),
     "00",
     IF(ISERROR(MINUTE(テーブル141523242537[[#This Row],[列4]]-テーブル141523242537[[#This Row],[列15]]-テーブル141523242537[[#This Row],[列2]])),
        IF(ISERROR(MINUTE(テーブル141523242537[[#This Row],[列4]]-テーブル141523242537[[#This Row],[列2]])),
           "00",
           IF(MINUTE(テーブル141523242537[[#This Row],[列4]]-テーブル141523242537[[#This Row],[列2]])&lt;30,
              "00",
              30)),
        IF(MINUTE(テーブル141523242537[[#This Row],[列4]]-テーブル141523242537[[#This Row],[列15]]-テーブル141523242537[[#This Row],[列2]])&lt;30,
           "00",
           30)))</f>
        <v>00</v>
      </c>
      <c r="J20" s="30" t="s">
        <v>23</v>
      </c>
      <c r="K20" s="31">
        <f>IFERROR((テーブル141523242537[[#This Row],[列5]]+テーブル141523242537[[#This Row],[列7]]/60)*$C$5,"")</f>
        <v>0</v>
      </c>
      <c r="L20" s="32" t="s">
        <v>4</v>
      </c>
      <c r="M20" s="149"/>
      <c r="N20" s="33"/>
      <c r="O20" s="50"/>
      <c r="P20" s="25"/>
    </row>
    <row r="21" spans="1:16" ht="22.5" customHeight="1" x14ac:dyDescent="0.15">
      <c r="A21" s="137"/>
      <c r="B21" s="160" t="str">
        <f>IF(テーブル141523242537[[#This Row],[列1]]="",
    "",
    TEXT(テーブル141523242537[[#This Row],[列1]],"(aaa)"))</f>
        <v/>
      </c>
      <c r="C21" s="138" t="s">
        <v>20</v>
      </c>
      <c r="D21" s="59" t="s">
        <v>21</v>
      </c>
      <c r="E21" s="143" t="s">
        <v>20</v>
      </c>
      <c r="F21" s="144" t="s">
        <v>32</v>
      </c>
      <c r="G21" s="27">
        <f>IF(OR(テーブル141523242537[[#This Row],[列2]]="",
          テーブル141523242537[[#This Row],[列4]]=""),
     0,
     IFERROR(HOUR(テーブル141523242537[[#This Row],[列4]]-テーブル141523242537[[#This Row],[列15]]-テーブル141523242537[[#This Row],[列2]]),
                  IFERROR(HOUR(テーブル141523242537[[#This Row],[列4]]-テーブル141523242537[[#This Row],[列2]]),
                               0)))</f>
        <v>0</v>
      </c>
      <c r="H21" s="28" t="s">
        <v>22</v>
      </c>
      <c r="I21" s="34" t="str">
        <f>IF(OR(テーブル141523242537[[#This Row],[列2]]="",
          テーブル141523242537[[#This Row],[列4]]=""),
     "00",
     IF(ISERROR(MINUTE(テーブル141523242537[[#This Row],[列4]]-テーブル141523242537[[#This Row],[列15]]-テーブル141523242537[[#This Row],[列2]])),
        IF(ISERROR(MINUTE(テーブル141523242537[[#This Row],[列4]]-テーブル141523242537[[#This Row],[列2]])),
           "00",
           IF(MINUTE(テーブル141523242537[[#This Row],[列4]]-テーブル141523242537[[#This Row],[列2]])&lt;30,
              "00",
              30)),
        IF(MINUTE(テーブル141523242537[[#This Row],[列4]]-テーブル141523242537[[#This Row],[列15]]-テーブル141523242537[[#This Row],[列2]])&lt;30,
           "00",
           30)))</f>
        <v>00</v>
      </c>
      <c r="J21" s="30" t="s">
        <v>23</v>
      </c>
      <c r="K21" s="31">
        <f>IFERROR((テーブル141523242537[[#This Row],[列5]]+テーブル141523242537[[#This Row],[列7]]/60)*$C$5,"")</f>
        <v>0</v>
      </c>
      <c r="L21" s="32" t="s">
        <v>4</v>
      </c>
      <c r="M21" s="149"/>
      <c r="N21" s="33"/>
      <c r="O21" s="50"/>
      <c r="P21" s="25"/>
    </row>
    <row r="22" spans="1:16" ht="22.5" customHeight="1" x14ac:dyDescent="0.15">
      <c r="A22" s="137"/>
      <c r="B22" s="160" t="str">
        <f>IF(テーブル141523242537[[#This Row],[列1]]="",
    "",
    TEXT(テーブル141523242537[[#This Row],[列1]],"(aaa)"))</f>
        <v/>
      </c>
      <c r="C22" s="138" t="s">
        <v>20</v>
      </c>
      <c r="D22" s="59" t="s">
        <v>21</v>
      </c>
      <c r="E22" s="143" t="s">
        <v>20</v>
      </c>
      <c r="F22" s="144" t="s">
        <v>32</v>
      </c>
      <c r="G22" s="27">
        <f>IF(OR(テーブル141523242537[[#This Row],[列2]]="",
          テーブル141523242537[[#This Row],[列4]]=""),
     0,
     IFERROR(HOUR(テーブル141523242537[[#This Row],[列4]]-テーブル141523242537[[#This Row],[列15]]-テーブル141523242537[[#This Row],[列2]]),
                  IFERROR(HOUR(テーブル141523242537[[#This Row],[列4]]-テーブル141523242537[[#This Row],[列2]]),
                               0)))</f>
        <v>0</v>
      </c>
      <c r="H22" s="28" t="s">
        <v>22</v>
      </c>
      <c r="I22" s="34" t="str">
        <f>IF(OR(テーブル141523242537[[#This Row],[列2]]="",
          テーブル141523242537[[#This Row],[列4]]=""),
     "00",
     IF(ISERROR(MINUTE(テーブル141523242537[[#This Row],[列4]]-テーブル141523242537[[#This Row],[列15]]-テーブル141523242537[[#This Row],[列2]])),
        IF(ISERROR(MINUTE(テーブル141523242537[[#This Row],[列4]]-テーブル141523242537[[#This Row],[列2]])),
           "00",
           IF(MINUTE(テーブル141523242537[[#This Row],[列4]]-テーブル141523242537[[#This Row],[列2]])&lt;30,
              "00",
              30)),
        IF(MINUTE(テーブル141523242537[[#This Row],[列4]]-テーブル141523242537[[#This Row],[列15]]-テーブル141523242537[[#This Row],[列2]])&lt;30,
           "00",
           30)))</f>
        <v>00</v>
      </c>
      <c r="J22" s="30" t="s">
        <v>23</v>
      </c>
      <c r="K22" s="31">
        <f>IFERROR((テーブル141523242537[[#This Row],[列5]]+テーブル141523242537[[#This Row],[列7]]/60)*$C$5,"")</f>
        <v>0</v>
      </c>
      <c r="L22" s="32" t="s">
        <v>4</v>
      </c>
      <c r="M22" s="149"/>
      <c r="N22" s="33"/>
      <c r="O22" s="50"/>
      <c r="P22" s="25"/>
    </row>
    <row r="23" spans="1:16" ht="22.5" customHeight="1" x14ac:dyDescent="0.15">
      <c r="A23" s="137"/>
      <c r="B23" s="160" t="str">
        <f>IF(テーブル141523242537[[#This Row],[列1]]="",
    "",
    TEXT(テーブル141523242537[[#This Row],[列1]],"(aaa)"))</f>
        <v/>
      </c>
      <c r="C23" s="138" t="s">
        <v>20</v>
      </c>
      <c r="D23" s="59" t="s">
        <v>21</v>
      </c>
      <c r="E23" s="143" t="s">
        <v>20</v>
      </c>
      <c r="F23" s="144" t="s">
        <v>32</v>
      </c>
      <c r="G23" s="27">
        <f>IF(OR(テーブル141523242537[[#This Row],[列2]]="",
          テーブル141523242537[[#This Row],[列4]]=""),
     0,
     IFERROR(HOUR(テーブル141523242537[[#This Row],[列4]]-テーブル141523242537[[#This Row],[列15]]-テーブル141523242537[[#This Row],[列2]]),
                  IFERROR(HOUR(テーブル141523242537[[#This Row],[列4]]-テーブル141523242537[[#This Row],[列2]]),
                               0)))</f>
        <v>0</v>
      </c>
      <c r="H23" s="28" t="s">
        <v>22</v>
      </c>
      <c r="I23" s="34" t="str">
        <f>IF(OR(テーブル141523242537[[#This Row],[列2]]="",
          テーブル141523242537[[#This Row],[列4]]=""),
     "00",
     IF(ISERROR(MINUTE(テーブル141523242537[[#This Row],[列4]]-テーブル141523242537[[#This Row],[列15]]-テーブル141523242537[[#This Row],[列2]])),
        IF(ISERROR(MINUTE(テーブル141523242537[[#This Row],[列4]]-テーブル141523242537[[#This Row],[列2]])),
           "00",
           IF(MINUTE(テーブル141523242537[[#This Row],[列4]]-テーブル141523242537[[#This Row],[列2]])&lt;30,
              "00",
              30)),
        IF(MINUTE(テーブル141523242537[[#This Row],[列4]]-テーブル141523242537[[#This Row],[列15]]-テーブル141523242537[[#This Row],[列2]])&lt;30,
           "00",
           30)))</f>
        <v>00</v>
      </c>
      <c r="J23" s="30" t="s">
        <v>23</v>
      </c>
      <c r="K23" s="31">
        <f>IFERROR((テーブル141523242537[[#This Row],[列5]]+テーブル141523242537[[#This Row],[列7]]/60)*$C$5,"")</f>
        <v>0</v>
      </c>
      <c r="L23" s="32" t="s">
        <v>4</v>
      </c>
      <c r="M23" s="149"/>
      <c r="N23" s="33"/>
      <c r="O23" s="50"/>
      <c r="P23" s="25"/>
    </row>
    <row r="24" spans="1:16" ht="22.5" customHeight="1" x14ac:dyDescent="0.15">
      <c r="A24" s="137"/>
      <c r="B24" s="160" t="str">
        <f>IF(テーブル141523242537[[#This Row],[列1]]="",
    "",
    TEXT(テーブル141523242537[[#This Row],[列1]],"(aaa)"))</f>
        <v/>
      </c>
      <c r="C24" s="138" t="s">
        <v>20</v>
      </c>
      <c r="D24" s="59" t="s">
        <v>21</v>
      </c>
      <c r="E24" s="143" t="s">
        <v>20</v>
      </c>
      <c r="F24" s="144" t="s">
        <v>32</v>
      </c>
      <c r="G24" s="27">
        <f>IF(OR(テーブル141523242537[[#This Row],[列2]]="",
          テーブル141523242537[[#This Row],[列4]]=""),
     0,
     IFERROR(HOUR(テーブル141523242537[[#This Row],[列4]]-テーブル141523242537[[#This Row],[列15]]-テーブル141523242537[[#This Row],[列2]]),
                  IFERROR(HOUR(テーブル141523242537[[#This Row],[列4]]-テーブル141523242537[[#This Row],[列2]]),
                               0)))</f>
        <v>0</v>
      </c>
      <c r="H24" s="28" t="s">
        <v>22</v>
      </c>
      <c r="I24" s="34" t="str">
        <f>IF(OR(テーブル141523242537[[#This Row],[列2]]="",
          テーブル141523242537[[#This Row],[列4]]=""),
     "00",
     IF(ISERROR(MINUTE(テーブル141523242537[[#This Row],[列4]]-テーブル141523242537[[#This Row],[列15]]-テーブル141523242537[[#This Row],[列2]])),
        IF(ISERROR(MINUTE(テーブル141523242537[[#This Row],[列4]]-テーブル141523242537[[#This Row],[列2]])),
           "00",
           IF(MINUTE(テーブル141523242537[[#This Row],[列4]]-テーブル141523242537[[#This Row],[列2]])&lt;30,
              "00",
              30)),
        IF(MINUTE(テーブル141523242537[[#This Row],[列4]]-テーブル141523242537[[#This Row],[列15]]-テーブル141523242537[[#This Row],[列2]])&lt;30,
           "00",
           30)))</f>
        <v>00</v>
      </c>
      <c r="J24" s="30" t="s">
        <v>23</v>
      </c>
      <c r="K24" s="31">
        <f>IFERROR((テーブル141523242537[[#This Row],[列5]]+テーブル141523242537[[#This Row],[列7]]/60)*$C$5,"")</f>
        <v>0</v>
      </c>
      <c r="L24" s="32" t="s">
        <v>4</v>
      </c>
      <c r="M24" s="148"/>
      <c r="N24" s="33"/>
      <c r="O24" s="50"/>
      <c r="P24" s="25"/>
    </row>
    <row r="25" spans="1:16" ht="22.5" customHeight="1" x14ac:dyDescent="0.15">
      <c r="A25" s="137"/>
      <c r="B25" s="160" t="str">
        <f>IF(テーブル141523242537[[#This Row],[列1]]="",
    "",
    TEXT(テーブル141523242537[[#This Row],[列1]],"(aaa)"))</f>
        <v/>
      </c>
      <c r="C25" s="138" t="s">
        <v>20</v>
      </c>
      <c r="D25" s="59" t="s">
        <v>21</v>
      </c>
      <c r="E25" s="143" t="s">
        <v>20</v>
      </c>
      <c r="F25" s="144" t="s">
        <v>32</v>
      </c>
      <c r="G25" s="27">
        <f>IF(OR(テーブル141523242537[[#This Row],[列2]]="",
          テーブル141523242537[[#This Row],[列4]]=""),
     0,
     IFERROR(HOUR(テーブル141523242537[[#This Row],[列4]]-テーブル141523242537[[#This Row],[列15]]-テーブル141523242537[[#This Row],[列2]]),
                  IFERROR(HOUR(テーブル141523242537[[#This Row],[列4]]-テーブル141523242537[[#This Row],[列2]]),
                               0)))</f>
        <v>0</v>
      </c>
      <c r="H25" s="28" t="s">
        <v>22</v>
      </c>
      <c r="I25" s="34" t="str">
        <f>IF(OR(テーブル141523242537[[#This Row],[列2]]="",
          テーブル141523242537[[#This Row],[列4]]=""),
     "00",
     IF(ISERROR(MINUTE(テーブル141523242537[[#This Row],[列4]]-テーブル141523242537[[#This Row],[列15]]-テーブル141523242537[[#This Row],[列2]])),
        IF(ISERROR(MINUTE(テーブル141523242537[[#This Row],[列4]]-テーブル141523242537[[#This Row],[列2]])),
           "00",
           IF(MINUTE(テーブル141523242537[[#This Row],[列4]]-テーブル141523242537[[#This Row],[列2]])&lt;30,
              "00",
              30)),
        IF(MINUTE(テーブル141523242537[[#This Row],[列4]]-テーブル141523242537[[#This Row],[列15]]-テーブル141523242537[[#This Row],[列2]])&lt;30,
           "00",
           30)))</f>
        <v>00</v>
      </c>
      <c r="J25" s="30" t="s">
        <v>23</v>
      </c>
      <c r="K25" s="31">
        <f>IFERROR((テーブル141523242537[[#This Row],[列5]]+テーブル141523242537[[#This Row],[列7]]/60)*$C$5,"")</f>
        <v>0</v>
      </c>
      <c r="L25" s="32" t="s">
        <v>4</v>
      </c>
      <c r="M25" s="149"/>
      <c r="N25" s="33"/>
      <c r="O25" s="50"/>
      <c r="P25" s="25"/>
    </row>
    <row r="26" spans="1:16" ht="22.5" customHeight="1" x14ac:dyDescent="0.15">
      <c r="A26" s="137"/>
      <c r="B26" s="160" t="str">
        <f>IF(テーブル141523242537[[#This Row],[列1]]="",
    "",
    TEXT(テーブル141523242537[[#This Row],[列1]],"(aaa)"))</f>
        <v/>
      </c>
      <c r="C26" s="138" t="s">
        <v>20</v>
      </c>
      <c r="D26" s="59" t="s">
        <v>21</v>
      </c>
      <c r="E26" s="143" t="s">
        <v>20</v>
      </c>
      <c r="F26" s="144" t="s">
        <v>32</v>
      </c>
      <c r="G26" s="27">
        <f>IF(OR(テーブル141523242537[[#This Row],[列2]]="",
          テーブル141523242537[[#This Row],[列4]]=""),
     0,
     IFERROR(HOUR(テーブル141523242537[[#This Row],[列4]]-テーブル141523242537[[#This Row],[列15]]-テーブル141523242537[[#This Row],[列2]]),
                  IFERROR(HOUR(テーブル141523242537[[#This Row],[列4]]-テーブル141523242537[[#This Row],[列2]]),
                               0)))</f>
        <v>0</v>
      </c>
      <c r="H26" s="28" t="s">
        <v>22</v>
      </c>
      <c r="I26" s="34" t="str">
        <f>IF(OR(テーブル141523242537[[#This Row],[列2]]="",
          テーブル141523242537[[#This Row],[列4]]=""),
     "00",
     IF(ISERROR(MINUTE(テーブル141523242537[[#This Row],[列4]]-テーブル141523242537[[#This Row],[列15]]-テーブル141523242537[[#This Row],[列2]])),
        IF(ISERROR(MINUTE(テーブル141523242537[[#This Row],[列4]]-テーブル141523242537[[#This Row],[列2]])),
           "00",
           IF(MINUTE(テーブル141523242537[[#This Row],[列4]]-テーブル141523242537[[#This Row],[列2]])&lt;30,
              "00",
              30)),
        IF(MINUTE(テーブル141523242537[[#This Row],[列4]]-テーブル141523242537[[#This Row],[列15]]-テーブル141523242537[[#This Row],[列2]])&lt;30,
           "00",
           30)))</f>
        <v>00</v>
      </c>
      <c r="J26" s="30" t="s">
        <v>23</v>
      </c>
      <c r="K26" s="31">
        <f>IFERROR((テーブル141523242537[[#This Row],[列5]]+テーブル141523242537[[#This Row],[列7]]/60)*$C$5,"")</f>
        <v>0</v>
      </c>
      <c r="L26" s="32" t="s">
        <v>4</v>
      </c>
      <c r="M26" s="149"/>
      <c r="N26" s="33"/>
      <c r="O26" s="50"/>
      <c r="P26" s="25"/>
    </row>
    <row r="27" spans="1:16" ht="22.5" customHeight="1" x14ac:dyDescent="0.15">
      <c r="A27" s="137"/>
      <c r="B27" s="160" t="str">
        <f>IF(テーブル141523242537[[#This Row],[列1]]="",
    "",
    TEXT(テーブル141523242537[[#This Row],[列1]],"(aaa)"))</f>
        <v/>
      </c>
      <c r="C27" s="138" t="s">
        <v>20</v>
      </c>
      <c r="D27" s="59" t="s">
        <v>21</v>
      </c>
      <c r="E27" s="143" t="s">
        <v>20</v>
      </c>
      <c r="F27" s="144" t="s">
        <v>32</v>
      </c>
      <c r="G27" s="27">
        <f>IF(OR(テーブル141523242537[[#This Row],[列2]]="",
          テーブル141523242537[[#This Row],[列4]]=""),
     0,
     IFERROR(HOUR(テーブル141523242537[[#This Row],[列4]]-テーブル141523242537[[#This Row],[列15]]-テーブル141523242537[[#This Row],[列2]]),
                  IFERROR(HOUR(テーブル141523242537[[#This Row],[列4]]-テーブル141523242537[[#This Row],[列2]]),
                               0)))</f>
        <v>0</v>
      </c>
      <c r="H27" s="28" t="s">
        <v>22</v>
      </c>
      <c r="I27" s="34" t="str">
        <f>IF(OR(テーブル141523242537[[#This Row],[列2]]="",
          テーブル141523242537[[#This Row],[列4]]=""),
     "00",
     IF(ISERROR(MINUTE(テーブル141523242537[[#This Row],[列4]]-テーブル141523242537[[#This Row],[列15]]-テーブル141523242537[[#This Row],[列2]])),
        IF(ISERROR(MINUTE(テーブル141523242537[[#This Row],[列4]]-テーブル141523242537[[#This Row],[列2]])),
           "00",
           IF(MINUTE(テーブル141523242537[[#This Row],[列4]]-テーブル141523242537[[#This Row],[列2]])&lt;30,
              "00",
              30)),
        IF(MINUTE(テーブル141523242537[[#This Row],[列4]]-テーブル141523242537[[#This Row],[列15]]-テーブル141523242537[[#This Row],[列2]])&lt;30,
           "00",
           30)))</f>
        <v>00</v>
      </c>
      <c r="J27" s="30" t="s">
        <v>23</v>
      </c>
      <c r="K27" s="31">
        <f>IFERROR((テーブル141523242537[[#This Row],[列5]]+テーブル141523242537[[#This Row],[列7]]/60)*$C$5,"")</f>
        <v>0</v>
      </c>
      <c r="L27" s="32" t="s">
        <v>4</v>
      </c>
      <c r="M27" s="149"/>
      <c r="N27" s="33"/>
      <c r="O27" s="50"/>
      <c r="P27" s="25"/>
    </row>
    <row r="28" spans="1:16" ht="22.5" customHeight="1" x14ac:dyDescent="0.15">
      <c r="A28" s="137"/>
      <c r="B28" s="160" t="str">
        <f>IF(テーブル141523242537[[#This Row],[列1]]="",
    "",
    TEXT(テーブル141523242537[[#This Row],[列1]],"(aaa)"))</f>
        <v/>
      </c>
      <c r="C28" s="138" t="s">
        <v>20</v>
      </c>
      <c r="D28" s="59" t="s">
        <v>21</v>
      </c>
      <c r="E28" s="143" t="s">
        <v>20</v>
      </c>
      <c r="F28" s="144" t="s">
        <v>32</v>
      </c>
      <c r="G28" s="27">
        <f>IF(OR(テーブル141523242537[[#This Row],[列2]]="",
          テーブル141523242537[[#This Row],[列4]]=""),
     0,
     IFERROR(HOUR(テーブル141523242537[[#This Row],[列4]]-テーブル141523242537[[#This Row],[列15]]-テーブル141523242537[[#This Row],[列2]]),
                  IFERROR(HOUR(テーブル141523242537[[#This Row],[列4]]-テーブル141523242537[[#This Row],[列2]]),
                               0)))</f>
        <v>0</v>
      </c>
      <c r="H28" s="28" t="s">
        <v>22</v>
      </c>
      <c r="I28" s="34" t="str">
        <f>IF(OR(テーブル141523242537[[#This Row],[列2]]="",
          テーブル141523242537[[#This Row],[列4]]=""),
     "00",
     IF(ISERROR(MINUTE(テーブル141523242537[[#This Row],[列4]]-テーブル141523242537[[#This Row],[列15]]-テーブル141523242537[[#This Row],[列2]])),
        IF(ISERROR(MINUTE(テーブル141523242537[[#This Row],[列4]]-テーブル141523242537[[#This Row],[列2]])),
           "00",
           IF(MINUTE(テーブル141523242537[[#This Row],[列4]]-テーブル141523242537[[#This Row],[列2]])&lt;30,
              "00",
              30)),
        IF(MINUTE(テーブル141523242537[[#This Row],[列4]]-テーブル141523242537[[#This Row],[列15]]-テーブル141523242537[[#This Row],[列2]])&lt;30,
           "00",
           30)))</f>
        <v>00</v>
      </c>
      <c r="J28" s="30" t="s">
        <v>23</v>
      </c>
      <c r="K28" s="31">
        <f>IFERROR((テーブル141523242537[[#This Row],[列5]]+テーブル141523242537[[#This Row],[列7]]/60)*$C$5,"")</f>
        <v>0</v>
      </c>
      <c r="L28" s="32" t="s">
        <v>4</v>
      </c>
      <c r="M28" s="149"/>
      <c r="N28" s="33"/>
      <c r="O28" s="50"/>
      <c r="P28" s="25"/>
    </row>
    <row r="29" spans="1:16" ht="22.5" customHeight="1" x14ac:dyDescent="0.15">
      <c r="A29" s="137"/>
      <c r="B29" s="160" t="str">
        <f>IF(テーブル141523242537[[#This Row],[列1]]="",
    "",
    TEXT(テーブル141523242537[[#This Row],[列1]],"(aaa)"))</f>
        <v/>
      </c>
      <c r="C29" s="138" t="s">
        <v>20</v>
      </c>
      <c r="D29" s="59" t="s">
        <v>21</v>
      </c>
      <c r="E29" s="143" t="s">
        <v>20</v>
      </c>
      <c r="F29" s="144" t="s">
        <v>32</v>
      </c>
      <c r="G29" s="27">
        <f>IF(OR(テーブル141523242537[[#This Row],[列2]]="",
          テーブル141523242537[[#This Row],[列4]]=""),
     0,
     IFERROR(HOUR(テーブル141523242537[[#This Row],[列4]]-テーブル141523242537[[#This Row],[列15]]-テーブル141523242537[[#This Row],[列2]]),
                  IFERROR(HOUR(テーブル141523242537[[#This Row],[列4]]-テーブル141523242537[[#This Row],[列2]]),
                               0)))</f>
        <v>0</v>
      </c>
      <c r="H29" s="28" t="s">
        <v>22</v>
      </c>
      <c r="I29" s="34" t="str">
        <f>IF(OR(テーブル141523242537[[#This Row],[列2]]="",
          テーブル141523242537[[#This Row],[列4]]=""),
     "00",
     IF(ISERROR(MINUTE(テーブル141523242537[[#This Row],[列4]]-テーブル141523242537[[#This Row],[列15]]-テーブル141523242537[[#This Row],[列2]])),
        IF(ISERROR(MINUTE(テーブル141523242537[[#This Row],[列4]]-テーブル141523242537[[#This Row],[列2]])),
           "00",
           IF(MINUTE(テーブル141523242537[[#This Row],[列4]]-テーブル141523242537[[#This Row],[列2]])&lt;30,
              "00",
              30)),
        IF(MINUTE(テーブル141523242537[[#This Row],[列4]]-テーブル141523242537[[#This Row],[列15]]-テーブル141523242537[[#This Row],[列2]])&lt;30,
           "00",
           30)))</f>
        <v>00</v>
      </c>
      <c r="J29" s="30" t="s">
        <v>23</v>
      </c>
      <c r="K29" s="31">
        <f>IFERROR((テーブル141523242537[[#This Row],[列5]]+テーブル141523242537[[#This Row],[列7]]/60)*$C$5,"")</f>
        <v>0</v>
      </c>
      <c r="L29" s="32" t="s">
        <v>4</v>
      </c>
      <c r="M29" s="149"/>
      <c r="N29" s="33"/>
      <c r="O29" s="50"/>
      <c r="P29" s="25"/>
    </row>
    <row r="30" spans="1:16" ht="22.5" customHeight="1" thickBot="1" x14ac:dyDescent="0.2">
      <c r="A30" s="139"/>
      <c r="B30" s="161" t="str">
        <f>IF(テーブル141523242537[[#This Row],[列1]]="",
    "",
    TEXT(テーブル141523242537[[#This Row],[列1]],"(aaa)"))</f>
        <v/>
      </c>
      <c r="C30" s="140" t="s">
        <v>20</v>
      </c>
      <c r="D30" s="35" t="s">
        <v>21</v>
      </c>
      <c r="E30" s="145" t="s">
        <v>20</v>
      </c>
      <c r="F30" s="146" t="s">
        <v>32</v>
      </c>
      <c r="G30" s="36">
        <f>IF(OR(テーブル141523242537[[#This Row],[列2]]="",
          テーブル141523242537[[#This Row],[列4]]=""),
     0,
     IFERROR(HOUR(テーブル141523242537[[#This Row],[列4]]-テーブル141523242537[[#This Row],[列15]]-テーブル141523242537[[#This Row],[列2]]),
                  IFERROR(HOUR(テーブル141523242537[[#This Row],[列4]]-テーブル141523242537[[#This Row],[列2]]),
                               0)))</f>
        <v>0</v>
      </c>
      <c r="H30" s="37" t="s">
        <v>22</v>
      </c>
      <c r="I30" s="38" t="str">
        <f>IF(OR(テーブル141523242537[[#This Row],[列2]]="",
          テーブル141523242537[[#This Row],[列4]]=""),
     "00",
     IF(ISERROR(MINUTE(テーブル141523242537[[#This Row],[列4]]-テーブル141523242537[[#This Row],[列15]]-テーブル141523242537[[#This Row],[列2]])),
        IF(ISERROR(MINUTE(テーブル141523242537[[#This Row],[列4]]-テーブル141523242537[[#This Row],[列2]])),
           "00",
           IF(MINUTE(テーブル141523242537[[#This Row],[列4]]-テーブル141523242537[[#This Row],[列2]])&lt;30,
              "00",
              30)),
        IF(MINUTE(テーブル141523242537[[#This Row],[列4]]-テーブル141523242537[[#This Row],[列15]]-テーブル141523242537[[#This Row],[列2]])&lt;30,
           "00",
           30)))</f>
        <v>00</v>
      </c>
      <c r="J30" s="39" t="s">
        <v>23</v>
      </c>
      <c r="K30" s="40">
        <f>IFERROR((テーブル141523242537[[#This Row],[列5]]+テーブル141523242537[[#This Row],[列7]]/60)*$C$5,"")</f>
        <v>0</v>
      </c>
      <c r="L30" s="41" t="s">
        <v>4</v>
      </c>
      <c r="M30" s="150"/>
      <c r="N30" s="42"/>
      <c r="O30" s="50"/>
      <c r="P30" s="25"/>
    </row>
    <row r="31" spans="1:16" ht="22.5" customHeight="1" thickBot="1" x14ac:dyDescent="0.2">
      <c r="A31" s="189" t="s">
        <v>27</v>
      </c>
      <c r="B31" s="190"/>
      <c r="C31" s="191"/>
      <c r="D31" s="192"/>
      <c r="E31" s="193"/>
      <c r="F31" s="57"/>
      <c r="G31" s="194">
        <f>SUM(テーブル141523242537[[#All],[列5]])+SUM(テーブル141523242537[[#All],[列7]])/60</f>
        <v>0</v>
      </c>
      <c r="H31" s="195"/>
      <c r="I31" s="196" t="s">
        <v>24</v>
      </c>
      <c r="J31" s="197"/>
      <c r="K31" s="43">
        <f>SUM(テーブル141523242537[[#All],[列9]])</f>
        <v>0</v>
      </c>
      <c r="L31" s="44" t="s">
        <v>4</v>
      </c>
      <c r="M31" s="185"/>
      <c r="N31" s="186"/>
    </row>
    <row r="32" spans="1:16" x14ac:dyDescent="0.15">
      <c r="A32" s="45"/>
      <c r="B32" s="45"/>
      <c r="C32" s="46"/>
      <c r="D32" s="46"/>
      <c r="E32" s="46"/>
      <c r="F32" s="46"/>
      <c r="G32" s="47"/>
      <c r="H32" s="47"/>
      <c r="I32" s="46"/>
      <c r="J32" s="46"/>
      <c r="K32" s="48"/>
      <c r="L32" s="10"/>
      <c r="M32" s="49"/>
    </row>
  </sheetData>
  <sheetProtection selectLockedCells="1"/>
  <mergeCells count="17">
    <mergeCell ref="K7:L7"/>
    <mergeCell ref="D1:M1"/>
    <mergeCell ref="A2:M2"/>
    <mergeCell ref="A3:B3"/>
    <mergeCell ref="C3:E3"/>
    <mergeCell ref="A4:B4"/>
    <mergeCell ref="C4:E4"/>
    <mergeCell ref="A5:B5"/>
    <mergeCell ref="C5:E5"/>
    <mergeCell ref="A7:B7"/>
    <mergeCell ref="C7:E7"/>
    <mergeCell ref="G7:J7"/>
    <mergeCell ref="A31:B31"/>
    <mergeCell ref="C31:E31"/>
    <mergeCell ref="G31:H31"/>
    <mergeCell ref="I31:J31"/>
    <mergeCell ref="M31:N31"/>
  </mergeCells>
  <phoneticPr fontId="2"/>
  <printOptions horizontalCentered="1"/>
  <pageMargins left="0.39370078740157483" right="0.39370078740157483" top="0.78740157480314965" bottom="0.78740157480314965" header="0.23622047244094491" footer="0.31496062992125984"/>
  <pageSetup paperSize="9" orientation="portrait" r:id="rId1"/>
  <headerFooter alignWithMargins="0"/>
  <drawing r:id="rId2"/>
  <tableParts count="1">
    <tablePart r:id="rId3"/>
  </tablePart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P32"/>
  <sheetViews>
    <sheetView zoomScale="110" zoomScaleNormal="110" workbookViewId="0">
      <selection activeCell="B8" sqref="B8:B30"/>
    </sheetView>
  </sheetViews>
  <sheetFormatPr defaultColWidth="11.375" defaultRowHeight="10.5" x14ac:dyDescent="0.15"/>
  <cols>
    <col min="1" max="1" width="6.25" style="8" customWidth="1"/>
    <col min="2" max="2" width="3.125" style="8" customWidth="1"/>
    <col min="3" max="3" width="6.25" style="8" customWidth="1"/>
    <col min="4" max="4" width="3.125" style="13" customWidth="1"/>
    <col min="5" max="6" width="6.25" style="8" customWidth="1"/>
    <col min="7" max="10" width="3.125" style="8" customWidth="1"/>
    <col min="11" max="11" width="6.25" style="8" customWidth="1"/>
    <col min="12" max="12" width="3.125" style="8" customWidth="1"/>
    <col min="13" max="13" width="37.5" style="11" customWidth="1"/>
    <col min="14" max="15" width="6.25" style="8" customWidth="1"/>
    <col min="16" max="256" width="11.375" style="8"/>
    <col min="257" max="257" width="16.75" style="8" customWidth="1"/>
    <col min="258" max="258" width="11.125" style="8" customWidth="1"/>
    <col min="259" max="259" width="3.75" style="8" bestFit="1" customWidth="1"/>
    <col min="260" max="260" width="11.125" style="8" customWidth="1"/>
    <col min="261" max="261" width="6" style="8" customWidth="1"/>
    <col min="262" max="262" width="5.125" style="8" customWidth="1"/>
    <col min="263" max="263" width="5.75" style="8" customWidth="1"/>
    <col min="264" max="264" width="3.125" style="8" customWidth="1"/>
    <col min="265" max="265" width="12.875" style="8" customWidth="1"/>
    <col min="266" max="266" width="2.875" style="8" customWidth="1"/>
    <col min="267" max="267" width="83.875" style="8" customWidth="1"/>
    <col min="268" max="512" width="11.375" style="8"/>
    <col min="513" max="513" width="16.75" style="8" customWidth="1"/>
    <col min="514" max="514" width="11.125" style="8" customWidth="1"/>
    <col min="515" max="515" width="3.75" style="8" bestFit="1" customWidth="1"/>
    <col min="516" max="516" width="11.125" style="8" customWidth="1"/>
    <col min="517" max="517" width="6" style="8" customWidth="1"/>
    <col min="518" max="518" width="5.125" style="8" customWidth="1"/>
    <col min="519" max="519" width="5.75" style="8" customWidth="1"/>
    <col min="520" max="520" width="3.125" style="8" customWidth="1"/>
    <col min="521" max="521" width="12.875" style="8" customWidth="1"/>
    <col min="522" max="522" width="2.875" style="8" customWidth="1"/>
    <col min="523" max="523" width="83.875" style="8" customWidth="1"/>
    <col min="524" max="768" width="11.375" style="8"/>
    <col min="769" max="769" width="16.75" style="8" customWidth="1"/>
    <col min="770" max="770" width="11.125" style="8" customWidth="1"/>
    <col min="771" max="771" width="3.75" style="8" bestFit="1" customWidth="1"/>
    <col min="772" max="772" width="11.125" style="8" customWidth="1"/>
    <col min="773" max="773" width="6" style="8" customWidth="1"/>
    <col min="774" max="774" width="5.125" style="8" customWidth="1"/>
    <col min="775" max="775" width="5.75" style="8" customWidth="1"/>
    <col min="776" max="776" width="3.125" style="8" customWidth="1"/>
    <col min="777" max="777" width="12.875" style="8" customWidth="1"/>
    <col min="778" max="778" width="2.875" style="8" customWidth="1"/>
    <col min="779" max="779" width="83.875" style="8" customWidth="1"/>
    <col min="780" max="1024" width="11.375" style="8"/>
    <col min="1025" max="1025" width="16.75" style="8" customWidth="1"/>
    <col min="1026" max="1026" width="11.125" style="8" customWidth="1"/>
    <col min="1027" max="1027" width="3.75" style="8" bestFit="1" customWidth="1"/>
    <col min="1028" max="1028" width="11.125" style="8" customWidth="1"/>
    <col min="1029" max="1029" width="6" style="8" customWidth="1"/>
    <col min="1030" max="1030" width="5.125" style="8" customWidth="1"/>
    <col min="1031" max="1031" width="5.75" style="8" customWidth="1"/>
    <col min="1032" max="1032" width="3.125" style="8" customWidth="1"/>
    <col min="1033" max="1033" width="12.875" style="8" customWidth="1"/>
    <col min="1034" max="1034" width="2.875" style="8" customWidth="1"/>
    <col min="1035" max="1035" width="83.875" style="8" customWidth="1"/>
    <col min="1036" max="1280" width="11.375" style="8"/>
    <col min="1281" max="1281" width="16.75" style="8" customWidth="1"/>
    <col min="1282" max="1282" width="11.125" style="8" customWidth="1"/>
    <col min="1283" max="1283" width="3.75" style="8" bestFit="1" customWidth="1"/>
    <col min="1284" max="1284" width="11.125" style="8" customWidth="1"/>
    <col min="1285" max="1285" width="6" style="8" customWidth="1"/>
    <col min="1286" max="1286" width="5.125" style="8" customWidth="1"/>
    <col min="1287" max="1287" width="5.75" style="8" customWidth="1"/>
    <col min="1288" max="1288" width="3.125" style="8" customWidth="1"/>
    <col min="1289" max="1289" width="12.875" style="8" customWidth="1"/>
    <col min="1290" max="1290" width="2.875" style="8" customWidth="1"/>
    <col min="1291" max="1291" width="83.875" style="8" customWidth="1"/>
    <col min="1292" max="1536" width="11.375" style="8"/>
    <col min="1537" max="1537" width="16.75" style="8" customWidth="1"/>
    <col min="1538" max="1538" width="11.125" style="8" customWidth="1"/>
    <col min="1539" max="1539" width="3.75" style="8" bestFit="1" customWidth="1"/>
    <col min="1540" max="1540" width="11.125" style="8" customWidth="1"/>
    <col min="1541" max="1541" width="6" style="8" customWidth="1"/>
    <col min="1542" max="1542" width="5.125" style="8" customWidth="1"/>
    <col min="1543" max="1543" width="5.75" style="8" customWidth="1"/>
    <col min="1544" max="1544" width="3.125" style="8" customWidth="1"/>
    <col min="1545" max="1545" width="12.875" style="8" customWidth="1"/>
    <col min="1546" max="1546" width="2.875" style="8" customWidth="1"/>
    <col min="1547" max="1547" width="83.875" style="8" customWidth="1"/>
    <col min="1548" max="1792" width="11.375" style="8"/>
    <col min="1793" max="1793" width="16.75" style="8" customWidth="1"/>
    <col min="1794" max="1794" width="11.125" style="8" customWidth="1"/>
    <col min="1795" max="1795" width="3.75" style="8" bestFit="1" customWidth="1"/>
    <col min="1796" max="1796" width="11.125" style="8" customWidth="1"/>
    <col min="1797" max="1797" width="6" style="8" customWidth="1"/>
    <col min="1798" max="1798" width="5.125" style="8" customWidth="1"/>
    <col min="1799" max="1799" width="5.75" style="8" customWidth="1"/>
    <col min="1800" max="1800" width="3.125" style="8" customWidth="1"/>
    <col min="1801" max="1801" width="12.875" style="8" customWidth="1"/>
    <col min="1802" max="1802" width="2.875" style="8" customWidth="1"/>
    <col min="1803" max="1803" width="83.875" style="8" customWidth="1"/>
    <col min="1804" max="2048" width="11.375" style="8"/>
    <col min="2049" max="2049" width="16.75" style="8" customWidth="1"/>
    <col min="2050" max="2050" width="11.125" style="8" customWidth="1"/>
    <col min="2051" max="2051" width="3.75" style="8" bestFit="1" customWidth="1"/>
    <col min="2052" max="2052" width="11.125" style="8" customWidth="1"/>
    <col min="2053" max="2053" width="6" style="8" customWidth="1"/>
    <col min="2054" max="2054" width="5.125" style="8" customWidth="1"/>
    <col min="2055" max="2055" width="5.75" style="8" customWidth="1"/>
    <col min="2056" max="2056" width="3.125" style="8" customWidth="1"/>
    <col min="2057" max="2057" width="12.875" style="8" customWidth="1"/>
    <col min="2058" max="2058" width="2.875" style="8" customWidth="1"/>
    <col min="2059" max="2059" width="83.875" style="8" customWidth="1"/>
    <col min="2060" max="2304" width="11.375" style="8"/>
    <col min="2305" max="2305" width="16.75" style="8" customWidth="1"/>
    <col min="2306" max="2306" width="11.125" style="8" customWidth="1"/>
    <col min="2307" max="2307" width="3.75" style="8" bestFit="1" customWidth="1"/>
    <col min="2308" max="2308" width="11.125" style="8" customWidth="1"/>
    <col min="2309" max="2309" width="6" style="8" customWidth="1"/>
    <col min="2310" max="2310" width="5.125" style="8" customWidth="1"/>
    <col min="2311" max="2311" width="5.75" style="8" customWidth="1"/>
    <col min="2312" max="2312" width="3.125" style="8" customWidth="1"/>
    <col min="2313" max="2313" width="12.875" style="8" customWidth="1"/>
    <col min="2314" max="2314" width="2.875" style="8" customWidth="1"/>
    <col min="2315" max="2315" width="83.875" style="8" customWidth="1"/>
    <col min="2316" max="2560" width="11.375" style="8"/>
    <col min="2561" max="2561" width="16.75" style="8" customWidth="1"/>
    <col min="2562" max="2562" width="11.125" style="8" customWidth="1"/>
    <col min="2563" max="2563" width="3.75" style="8" bestFit="1" customWidth="1"/>
    <col min="2564" max="2564" width="11.125" style="8" customWidth="1"/>
    <col min="2565" max="2565" width="6" style="8" customWidth="1"/>
    <col min="2566" max="2566" width="5.125" style="8" customWidth="1"/>
    <col min="2567" max="2567" width="5.75" style="8" customWidth="1"/>
    <col min="2568" max="2568" width="3.125" style="8" customWidth="1"/>
    <col min="2569" max="2569" width="12.875" style="8" customWidth="1"/>
    <col min="2570" max="2570" width="2.875" style="8" customWidth="1"/>
    <col min="2571" max="2571" width="83.875" style="8" customWidth="1"/>
    <col min="2572" max="2816" width="11.375" style="8"/>
    <col min="2817" max="2817" width="16.75" style="8" customWidth="1"/>
    <col min="2818" max="2818" width="11.125" style="8" customWidth="1"/>
    <col min="2819" max="2819" width="3.75" style="8" bestFit="1" customWidth="1"/>
    <col min="2820" max="2820" width="11.125" style="8" customWidth="1"/>
    <col min="2821" max="2821" width="6" style="8" customWidth="1"/>
    <col min="2822" max="2822" width="5.125" style="8" customWidth="1"/>
    <col min="2823" max="2823" width="5.75" style="8" customWidth="1"/>
    <col min="2824" max="2824" width="3.125" style="8" customWidth="1"/>
    <col min="2825" max="2825" width="12.875" style="8" customWidth="1"/>
    <col min="2826" max="2826" width="2.875" style="8" customWidth="1"/>
    <col min="2827" max="2827" width="83.875" style="8" customWidth="1"/>
    <col min="2828" max="3072" width="11.375" style="8"/>
    <col min="3073" max="3073" width="16.75" style="8" customWidth="1"/>
    <col min="3074" max="3074" width="11.125" style="8" customWidth="1"/>
    <col min="3075" max="3075" width="3.75" style="8" bestFit="1" customWidth="1"/>
    <col min="3076" max="3076" width="11.125" style="8" customWidth="1"/>
    <col min="3077" max="3077" width="6" style="8" customWidth="1"/>
    <col min="3078" max="3078" width="5.125" style="8" customWidth="1"/>
    <col min="3079" max="3079" width="5.75" style="8" customWidth="1"/>
    <col min="3080" max="3080" width="3.125" style="8" customWidth="1"/>
    <col min="3081" max="3081" width="12.875" style="8" customWidth="1"/>
    <col min="3082" max="3082" width="2.875" style="8" customWidth="1"/>
    <col min="3083" max="3083" width="83.875" style="8" customWidth="1"/>
    <col min="3084" max="3328" width="11.375" style="8"/>
    <col min="3329" max="3329" width="16.75" style="8" customWidth="1"/>
    <col min="3330" max="3330" width="11.125" style="8" customWidth="1"/>
    <col min="3331" max="3331" width="3.75" style="8" bestFit="1" customWidth="1"/>
    <col min="3332" max="3332" width="11.125" style="8" customWidth="1"/>
    <col min="3333" max="3333" width="6" style="8" customWidth="1"/>
    <col min="3334" max="3334" width="5.125" style="8" customWidth="1"/>
    <col min="3335" max="3335" width="5.75" style="8" customWidth="1"/>
    <col min="3336" max="3336" width="3.125" style="8" customWidth="1"/>
    <col min="3337" max="3337" width="12.875" style="8" customWidth="1"/>
    <col min="3338" max="3338" width="2.875" style="8" customWidth="1"/>
    <col min="3339" max="3339" width="83.875" style="8" customWidth="1"/>
    <col min="3340" max="3584" width="11.375" style="8"/>
    <col min="3585" max="3585" width="16.75" style="8" customWidth="1"/>
    <col min="3586" max="3586" width="11.125" style="8" customWidth="1"/>
    <col min="3587" max="3587" width="3.75" style="8" bestFit="1" customWidth="1"/>
    <col min="3588" max="3588" width="11.125" style="8" customWidth="1"/>
    <col min="3589" max="3589" width="6" style="8" customWidth="1"/>
    <col min="3590" max="3590" width="5.125" style="8" customWidth="1"/>
    <col min="3591" max="3591" width="5.75" style="8" customWidth="1"/>
    <col min="3592" max="3592" width="3.125" style="8" customWidth="1"/>
    <col min="3593" max="3593" width="12.875" style="8" customWidth="1"/>
    <col min="3594" max="3594" width="2.875" style="8" customWidth="1"/>
    <col min="3595" max="3595" width="83.875" style="8" customWidth="1"/>
    <col min="3596" max="3840" width="11.375" style="8"/>
    <col min="3841" max="3841" width="16.75" style="8" customWidth="1"/>
    <col min="3842" max="3842" width="11.125" style="8" customWidth="1"/>
    <col min="3843" max="3843" width="3.75" style="8" bestFit="1" customWidth="1"/>
    <col min="3844" max="3844" width="11.125" style="8" customWidth="1"/>
    <col min="3845" max="3845" width="6" style="8" customWidth="1"/>
    <col min="3846" max="3846" width="5.125" style="8" customWidth="1"/>
    <col min="3847" max="3847" width="5.75" style="8" customWidth="1"/>
    <col min="3848" max="3848" width="3.125" style="8" customWidth="1"/>
    <col min="3849" max="3849" width="12.875" style="8" customWidth="1"/>
    <col min="3850" max="3850" width="2.875" style="8" customWidth="1"/>
    <col min="3851" max="3851" width="83.875" style="8" customWidth="1"/>
    <col min="3852" max="4096" width="11.375" style="8"/>
    <col min="4097" max="4097" width="16.75" style="8" customWidth="1"/>
    <col min="4098" max="4098" width="11.125" style="8" customWidth="1"/>
    <col min="4099" max="4099" width="3.75" style="8" bestFit="1" customWidth="1"/>
    <col min="4100" max="4100" width="11.125" style="8" customWidth="1"/>
    <col min="4101" max="4101" width="6" style="8" customWidth="1"/>
    <col min="4102" max="4102" width="5.125" style="8" customWidth="1"/>
    <col min="4103" max="4103" width="5.75" style="8" customWidth="1"/>
    <col min="4104" max="4104" width="3.125" style="8" customWidth="1"/>
    <col min="4105" max="4105" width="12.875" style="8" customWidth="1"/>
    <col min="4106" max="4106" width="2.875" style="8" customWidth="1"/>
    <col min="4107" max="4107" width="83.875" style="8" customWidth="1"/>
    <col min="4108" max="4352" width="11.375" style="8"/>
    <col min="4353" max="4353" width="16.75" style="8" customWidth="1"/>
    <col min="4354" max="4354" width="11.125" style="8" customWidth="1"/>
    <col min="4355" max="4355" width="3.75" style="8" bestFit="1" customWidth="1"/>
    <col min="4356" max="4356" width="11.125" style="8" customWidth="1"/>
    <col min="4357" max="4357" width="6" style="8" customWidth="1"/>
    <col min="4358" max="4358" width="5.125" style="8" customWidth="1"/>
    <col min="4359" max="4359" width="5.75" style="8" customWidth="1"/>
    <col min="4360" max="4360" width="3.125" style="8" customWidth="1"/>
    <col min="4361" max="4361" width="12.875" style="8" customWidth="1"/>
    <col min="4362" max="4362" width="2.875" style="8" customWidth="1"/>
    <col min="4363" max="4363" width="83.875" style="8" customWidth="1"/>
    <col min="4364" max="4608" width="11.375" style="8"/>
    <col min="4609" max="4609" width="16.75" style="8" customWidth="1"/>
    <col min="4610" max="4610" width="11.125" style="8" customWidth="1"/>
    <col min="4611" max="4611" width="3.75" style="8" bestFit="1" customWidth="1"/>
    <col min="4612" max="4612" width="11.125" style="8" customWidth="1"/>
    <col min="4613" max="4613" width="6" style="8" customWidth="1"/>
    <col min="4614" max="4614" width="5.125" style="8" customWidth="1"/>
    <col min="4615" max="4615" width="5.75" style="8" customWidth="1"/>
    <col min="4616" max="4616" width="3.125" style="8" customWidth="1"/>
    <col min="4617" max="4617" width="12.875" style="8" customWidth="1"/>
    <col min="4618" max="4618" width="2.875" style="8" customWidth="1"/>
    <col min="4619" max="4619" width="83.875" style="8" customWidth="1"/>
    <col min="4620" max="4864" width="11.375" style="8"/>
    <col min="4865" max="4865" width="16.75" style="8" customWidth="1"/>
    <col min="4866" max="4866" width="11.125" style="8" customWidth="1"/>
    <col min="4867" max="4867" width="3.75" style="8" bestFit="1" customWidth="1"/>
    <col min="4868" max="4868" width="11.125" style="8" customWidth="1"/>
    <col min="4869" max="4869" width="6" style="8" customWidth="1"/>
    <col min="4870" max="4870" width="5.125" style="8" customWidth="1"/>
    <col min="4871" max="4871" width="5.75" style="8" customWidth="1"/>
    <col min="4872" max="4872" width="3.125" style="8" customWidth="1"/>
    <col min="4873" max="4873" width="12.875" style="8" customWidth="1"/>
    <col min="4874" max="4874" width="2.875" style="8" customWidth="1"/>
    <col min="4875" max="4875" width="83.875" style="8" customWidth="1"/>
    <col min="4876" max="5120" width="11.375" style="8"/>
    <col min="5121" max="5121" width="16.75" style="8" customWidth="1"/>
    <col min="5122" max="5122" width="11.125" style="8" customWidth="1"/>
    <col min="5123" max="5123" width="3.75" style="8" bestFit="1" customWidth="1"/>
    <col min="5124" max="5124" width="11.125" style="8" customWidth="1"/>
    <col min="5125" max="5125" width="6" style="8" customWidth="1"/>
    <col min="5126" max="5126" width="5.125" style="8" customWidth="1"/>
    <col min="5127" max="5127" width="5.75" style="8" customWidth="1"/>
    <col min="5128" max="5128" width="3.125" style="8" customWidth="1"/>
    <col min="5129" max="5129" width="12.875" style="8" customWidth="1"/>
    <col min="5130" max="5130" width="2.875" style="8" customWidth="1"/>
    <col min="5131" max="5131" width="83.875" style="8" customWidth="1"/>
    <col min="5132" max="5376" width="11.375" style="8"/>
    <col min="5377" max="5377" width="16.75" style="8" customWidth="1"/>
    <col min="5378" max="5378" width="11.125" style="8" customWidth="1"/>
    <col min="5379" max="5379" width="3.75" style="8" bestFit="1" customWidth="1"/>
    <col min="5380" max="5380" width="11.125" style="8" customWidth="1"/>
    <col min="5381" max="5381" width="6" style="8" customWidth="1"/>
    <col min="5382" max="5382" width="5.125" style="8" customWidth="1"/>
    <col min="5383" max="5383" width="5.75" style="8" customWidth="1"/>
    <col min="5384" max="5384" width="3.125" style="8" customWidth="1"/>
    <col min="5385" max="5385" width="12.875" style="8" customWidth="1"/>
    <col min="5386" max="5386" width="2.875" style="8" customWidth="1"/>
    <col min="5387" max="5387" width="83.875" style="8" customWidth="1"/>
    <col min="5388" max="5632" width="11.375" style="8"/>
    <col min="5633" max="5633" width="16.75" style="8" customWidth="1"/>
    <col min="5634" max="5634" width="11.125" style="8" customWidth="1"/>
    <col min="5635" max="5635" width="3.75" style="8" bestFit="1" customWidth="1"/>
    <col min="5636" max="5636" width="11.125" style="8" customWidth="1"/>
    <col min="5637" max="5637" width="6" style="8" customWidth="1"/>
    <col min="5638" max="5638" width="5.125" style="8" customWidth="1"/>
    <col min="5639" max="5639" width="5.75" style="8" customWidth="1"/>
    <col min="5640" max="5640" width="3.125" style="8" customWidth="1"/>
    <col min="5641" max="5641" width="12.875" style="8" customWidth="1"/>
    <col min="5642" max="5642" width="2.875" style="8" customWidth="1"/>
    <col min="5643" max="5643" width="83.875" style="8" customWidth="1"/>
    <col min="5644" max="5888" width="11.375" style="8"/>
    <col min="5889" max="5889" width="16.75" style="8" customWidth="1"/>
    <col min="5890" max="5890" width="11.125" style="8" customWidth="1"/>
    <col min="5891" max="5891" width="3.75" style="8" bestFit="1" customWidth="1"/>
    <col min="5892" max="5892" width="11.125" style="8" customWidth="1"/>
    <col min="5893" max="5893" width="6" style="8" customWidth="1"/>
    <col min="5894" max="5894" width="5.125" style="8" customWidth="1"/>
    <col min="5895" max="5895" width="5.75" style="8" customWidth="1"/>
    <col min="5896" max="5896" width="3.125" style="8" customWidth="1"/>
    <col min="5897" max="5897" width="12.875" style="8" customWidth="1"/>
    <col min="5898" max="5898" width="2.875" style="8" customWidth="1"/>
    <col min="5899" max="5899" width="83.875" style="8" customWidth="1"/>
    <col min="5900" max="6144" width="11.375" style="8"/>
    <col min="6145" max="6145" width="16.75" style="8" customWidth="1"/>
    <col min="6146" max="6146" width="11.125" style="8" customWidth="1"/>
    <col min="6147" max="6147" width="3.75" style="8" bestFit="1" customWidth="1"/>
    <col min="6148" max="6148" width="11.125" style="8" customWidth="1"/>
    <col min="6149" max="6149" width="6" style="8" customWidth="1"/>
    <col min="6150" max="6150" width="5.125" style="8" customWidth="1"/>
    <col min="6151" max="6151" width="5.75" style="8" customWidth="1"/>
    <col min="6152" max="6152" width="3.125" style="8" customWidth="1"/>
    <col min="6153" max="6153" width="12.875" style="8" customWidth="1"/>
    <col min="6154" max="6154" width="2.875" style="8" customWidth="1"/>
    <col min="6155" max="6155" width="83.875" style="8" customWidth="1"/>
    <col min="6156" max="6400" width="11.375" style="8"/>
    <col min="6401" max="6401" width="16.75" style="8" customWidth="1"/>
    <col min="6402" max="6402" width="11.125" style="8" customWidth="1"/>
    <col min="6403" max="6403" width="3.75" style="8" bestFit="1" customWidth="1"/>
    <col min="6404" max="6404" width="11.125" style="8" customWidth="1"/>
    <col min="6405" max="6405" width="6" style="8" customWidth="1"/>
    <col min="6406" max="6406" width="5.125" style="8" customWidth="1"/>
    <col min="6407" max="6407" width="5.75" style="8" customWidth="1"/>
    <col min="6408" max="6408" width="3.125" style="8" customWidth="1"/>
    <col min="6409" max="6409" width="12.875" style="8" customWidth="1"/>
    <col min="6410" max="6410" width="2.875" style="8" customWidth="1"/>
    <col min="6411" max="6411" width="83.875" style="8" customWidth="1"/>
    <col min="6412" max="6656" width="11.375" style="8"/>
    <col min="6657" max="6657" width="16.75" style="8" customWidth="1"/>
    <col min="6658" max="6658" width="11.125" style="8" customWidth="1"/>
    <col min="6659" max="6659" width="3.75" style="8" bestFit="1" customWidth="1"/>
    <col min="6660" max="6660" width="11.125" style="8" customWidth="1"/>
    <col min="6661" max="6661" width="6" style="8" customWidth="1"/>
    <col min="6662" max="6662" width="5.125" style="8" customWidth="1"/>
    <col min="6663" max="6663" width="5.75" style="8" customWidth="1"/>
    <col min="6664" max="6664" width="3.125" style="8" customWidth="1"/>
    <col min="6665" max="6665" width="12.875" style="8" customWidth="1"/>
    <col min="6666" max="6666" width="2.875" style="8" customWidth="1"/>
    <col min="6667" max="6667" width="83.875" style="8" customWidth="1"/>
    <col min="6668" max="6912" width="11.375" style="8"/>
    <col min="6913" max="6913" width="16.75" style="8" customWidth="1"/>
    <col min="6914" max="6914" width="11.125" style="8" customWidth="1"/>
    <col min="6915" max="6915" width="3.75" style="8" bestFit="1" customWidth="1"/>
    <col min="6916" max="6916" width="11.125" style="8" customWidth="1"/>
    <col min="6917" max="6917" width="6" style="8" customWidth="1"/>
    <col min="6918" max="6918" width="5.125" style="8" customWidth="1"/>
    <col min="6919" max="6919" width="5.75" style="8" customWidth="1"/>
    <col min="6920" max="6920" width="3.125" style="8" customWidth="1"/>
    <col min="6921" max="6921" width="12.875" style="8" customWidth="1"/>
    <col min="6922" max="6922" width="2.875" style="8" customWidth="1"/>
    <col min="6923" max="6923" width="83.875" style="8" customWidth="1"/>
    <col min="6924" max="7168" width="11.375" style="8"/>
    <col min="7169" max="7169" width="16.75" style="8" customWidth="1"/>
    <col min="7170" max="7170" width="11.125" style="8" customWidth="1"/>
    <col min="7171" max="7171" width="3.75" style="8" bestFit="1" customWidth="1"/>
    <col min="7172" max="7172" width="11.125" style="8" customWidth="1"/>
    <col min="7173" max="7173" width="6" style="8" customWidth="1"/>
    <col min="7174" max="7174" width="5.125" style="8" customWidth="1"/>
    <col min="7175" max="7175" width="5.75" style="8" customWidth="1"/>
    <col min="7176" max="7176" width="3.125" style="8" customWidth="1"/>
    <col min="7177" max="7177" width="12.875" style="8" customWidth="1"/>
    <col min="7178" max="7178" width="2.875" style="8" customWidth="1"/>
    <col min="7179" max="7179" width="83.875" style="8" customWidth="1"/>
    <col min="7180" max="7424" width="11.375" style="8"/>
    <col min="7425" max="7425" width="16.75" style="8" customWidth="1"/>
    <col min="7426" max="7426" width="11.125" style="8" customWidth="1"/>
    <col min="7427" max="7427" width="3.75" style="8" bestFit="1" customWidth="1"/>
    <col min="7428" max="7428" width="11.125" style="8" customWidth="1"/>
    <col min="7429" max="7429" width="6" style="8" customWidth="1"/>
    <col min="7430" max="7430" width="5.125" style="8" customWidth="1"/>
    <col min="7431" max="7431" width="5.75" style="8" customWidth="1"/>
    <col min="7432" max="7432" width="3.125" style="8" customWidth="1"/>
    <col min="7433" max="7433" width="12.875" style="8" customWidth="1"/>
    <col min="7434" max="7434" width="2.875" style="8" customWidth="1"/>
    <col min="7435" max="7435" width="83.875" style="8" customWidth="1"/>
    <col min="7436" max="7680" width="11.375" style="8"/>
    <col min="7681" max="7681" width="16.75" style="8" customWidth="1"/>
    <col min="7682" max="7682" width="11.125" style="8" customWidth="1"/>
    <col min="7683" max="7683" width="3.75" style="8" bestFit="1" customWidth="1"/>
    <col min="7684" max="7684" width="11.125" style="8" customWidth="1"/>
    <col min="7685" max="7685" width="6" style="8" customWidth="1"/>
    <col min="7686" max="7686" width="5.125" style="8" customWidth="1"/>
    <col min="7687" max="7687" width="5.75" style="8" customWidth="1"/>
    <col min="7688" max="7688" width="3.125" style="8" customWidth="1"/>
    <col min="7689" max="7689" width="12.875" style="8" customWidth="1"/>
    <col min="7690" max="7690" width="2.875" style="8" customWidth="1"/>
    <col min="7691" max="7691" width="83.875" style="8" customWidth="1"/>
    <col min="7692" max="7936" width="11.375" style="8"/>
    <col min="7937" max="7937" width="16.75" style="8" customWidth="1"/>
    <col min="7938" max="7938" width="11.125" style="8" customWidth="1"/>
    <col min="7939" max="7939" width="3.75" style="8" bestFit="1" customWidth="1"/>
    <col min="7940" max="7940" width="11.125" style="8" customWidth="1"/>
    <col min="7941" max="7941" width="6" style="8" customWidth="1"/>
    <col min="7942" max="7942" width="5.125" style="8" customWidth="1"/>
    <col min="7943" max="7943" width="5.75" style="8" customWidth="1"/>
    <col min="7944" max="7944" width="3.125" style="8" customWidth="1"/>
    <col min="7945" max="7945" width="12.875" style="8" customWidth="1"/>
    <col min="7946" max="7946" width="2.875" style="8" customWidth="1"/>
    <col min="7947" max="7947" width="83.875" style="8" customWidth="1"/>
    <col min="7948" max="8192" width="11.375" style="8"/>
    <col min="8193" max="8193" width="16.75" style="8" customWidth="1"/>
    <col min="8194" max="8194" width="11.125" style="8" customWidth="1"/>
    <col min="8195" max="8195" width="3.75" style="8" bestFit="1" customWidth="1"/>
    <col min="8196" max="8196" width="11.125" style="8" customWidth="1"/>
    <col min="8197" max="8197" width="6" style="8" customWidth="1"/>
    <col min="8198" max="8198" width="5.125" style="8" customWidth="1"/>
    <col min="8199" max="8199" width="5.75" style="8" customWidth="1"/>
    <col min="8200" max="8200" width="3.125" style="8" customWidth="1"/>
    <col min="8201" max="8201" width="12.875" style="8" customWidth="1"/>
    <col min="8202" max="8202" width="2.875" style="8" customWidth="1"/>
    <col min="8203" max="8203" width="83.875" style="8" customWidth="1"/>
    <col min="8204" max="8448" width="11.375" style="8"/>
    <col min="8449" max="8449" width="16.75" style="8" customWidth="1"/>
    <col min="8450" max="8450" width="11.125" style="8" customWidth="1"/>
    <col min="8451" max="8451" width="3.75" style="8" bestFit="1" customWidth="1"/>
    <col min="8452" max="8452" width="11.125" style="8" customWidth="1"/>
    <col min="8453" max="8453" width="6" style="8" customWidth="1"/>
    <col min="8454" max="8454" width="5.125" style="8" customWidth="1"/>
    <col min="8455" max="8455" width="5.75" style="8" customWidth="1"/>
    <col min="8456" max="8456" width="3.125" style="8" customWidth="1"/>
    <col min="8457" max="8457" width="12.875" style="8" customWidth="1"/>
    <col min="8458" max="8458" width="2.875" style="8" customWidth="1"/>
    <col min="8459" max="8459" width="83.875" style="8" customWidth="1"/>
    <col min="8460" max="8704" width="11.375" style="8"/>
    <col min="8705" max="8705" width="16.75" style="8" customWidth="1"/>
    <col min="8706" max="8706" width="11.125" style="8" customWidth="1"/>
    <col min="8707" max="8707" width="3.75" style="8" bestFit="1" customWidth="1"/>
    <col min="8708" max="8708" width="11.125" style="8" customWidth="1"/>
    <col min="8709" max="8709" width="6" style="8" customWidth="1"/>
    <col min="8710" max="8710" width="5.125" style="8" customWidth="1"/>
    <col min="8711" max="8711" width="5.75" style="8" customWidth="1"/>
    <col min="8712" max="8712" width="3.125" style="8" customWidth="1"/>
    <col min="8713" max="8713" width="12.875" style="8" customWidth="1"/>
    <col min="8714" max="8714" width="2.875" style="8" customWidth="1"/>
    <col min="8715" max="8715" width="83.875" style="8" customWidth="1"/>
    <col min="8716" max="8960" width="11.375" style="8"/>
    <col min="8961" max="8961" width="16.75" style="8" customWidth="1"/>
    <col min="8962" max="8962" width="11.125" style="8" customWidth="1"/>
    <col min="8963" max="8963" width="3.75" style="8" bestFit="1" customWidth="1"/>
    <col min="8964" max="8964" width="11.125" style="8" customWidth="1"/>
    <col min="8965" max="8965" width="6" style="8" customWidth="1"/>
    <col min="8966" max="8966" width="5.125" style="8" customWidth="1"/>
    <col min="8967" max="8967" width="5.75" style="8" customWidth="1"/>
    <col min="8968" max="8968" width="3.125" style="8" customWidth="1"/>
    <col min="8969" max="8969" width="12.875" style="8" customWidth="1"/>
    <col min="8970" max="8970" width="2.875" style="8" customWidth="1"/>
    <col min="8971" max="8971" width="83.875" style="8" customWidth="1"/>
    <col min="8972" max="9216" width="11.375" style="8"/>
    <col min="9217" max="9217" width="16.75" style="8" customWidth="1"/>
    <col min="9218" max="9218" width="11.125" style="8" customWidth="1"/>
    <col min="9219" max="9219" width="3.75" style="8" bestFit="1" customWidth="1"/>
    <col min="9220" max="9220" width="11.125" style="8" customWidth="1"/>
    <col min="9221" max="9221" width="6" style="8" customWidth="1"/>
    <col min="9222" max="9222" width="5.125" style="8" customWidth="1"/>
    <col min="9223" max="9223" width="5.75" style="8" customWidth="1"/>
    <col min="9224" max="9224" width="3.125" style="8" customWidth="1"/>
    <col min="9225" max="9225" width="12.875" style="8" customWidth="1"/>
    <col min="9226" max="9226" width="2.875" style="8" customWidth="1"/>
    <col min="9227" max="9227" width="83.875" style="8" customWidth="1"/>
    <col min="9228" max="9472" width="11.375" style="8"/>
    <col min="9473" max="9473" width="16.75" style="8" customWidth="1"/>
    <col min="9474" max="9474" width="11.125" style="8" customWidth="1"/>
    <col min="9475" max="9475" width="3.75" style="8" bestFit="1" customWidth="1"/>
    <col min="9476" max="9476" width="11.125" style="8" customWidth="1"/>
    <col min="9477" max="9477" width="6" style="8" customWidth="1"/>
    <col min="9478" max="9478" width="5.125" style="8" customWidth="1"/>
    <col min="9479" max="9479" width="5.75" style="8" customWidth="1"/>
    <col min="9480" max="9480" width="3.125" style="8" customWidth="1"/>
    <col min="9481" max="9481" width="12.875" style="8" customWidth="1"/>
    <col min="9482" max="9482" width="2.875" style="8" customWidth="1"/>
    <col min="9483" max="9483" width="83.875" style="8" customWidth="1"/>
    <col min="9484" max="9728" width="11.375" style="8"/>
    <col min="9729" max="9729" width="16.75" style="8" customWidth="1"/>
    <col min="9730" max="9730" width="11.125" style="8" customWidth="1"/>
    <col min="9731" max="9731" width="3.75" style="8" bestFit="1" customWidth="1"/>
    <col min="9732" max="9732" width="11.125" style="8" customWidth="1"/>
    <col min="9733" max="9733" width="6" style="8" customWidth="1"/>
    <col min="9734" max="9734" width="5.125" style="8" customWidth="1"/>
    <col min="9735" max="9735" width="5.75" style="8" customWidth="1"/>
    <col min="9736" max="9736" width="3.125" style="8" customWidth="1"/>
    <col min="9737" max="9737" width="12.875" style="8" customWidth="1"/>
    <col min="9738" max="9738" width="2.875" style="8" customWidth="1"/>
    <col min="9739" max="9739" width="83.875" style="8" customWidth="1"/>
    <col min="9740" max="9984" width="11.375" style="8"/>
    <col min="9985" max="9985" width="16.75" style="8" customWidth="1"/>
    <col min="9986" max="9986" width="11.125" style="8" customWidth="1"/>
    <col min="9987" max="9987" width="3.75" style="8" bestFit="1" customWidth="1"/>
    <col min="9988" max="9988" width="11.125" style="8" customWidth="1"/>
    <col min="9989" max="9989" width="6" style="8" customWidth="1"/>
    <col min="9990" max="9990" width="5.125" style="8" customWidth="1"/>
    <col min="9991" max="9991" width="5.75" style="8" customWidth="1"/>
    <col min="9992" max="9992" width="3.125" style="8" customWidth="1"/>
    <col min="9993" max="9993" width="12.875" style="8" customWidth="1"/>
    <col min="9994" max="9994" width="2.875" style="8" customWidth="1"/>
    <col min="9995" max="9995" width="83.875" style="8" customWidth="1"/>
    <col min="9996" max="10240" width="11.375" style="8"/>
    <col min="10241" max="10241" width="16.75" style="8" customWidth="1"/>
    <col min="10242" max="10242" width="11.125" style="8" customWidth="1"/>
    <col min="10243" max="10243" width="3.75" style="8" bestFit="1" customWidth="1"/>
    <col min="10244" max="10244" width="11.125" style="8" customWidth="1"/>
    <col min="10245" max="10245" width="6" style="8" customWidth="1"/>
    <col min="10246" max="10246" width="5.125" style="8" customWidth="1"/>
    <col min="10247" max="10247" width="5.75" style="8" customWidth="1"/>
    <col min="10248" max="10248" width="3.125" style="8" customWidth="1"/>
    <col min="10249" max="10249" width="12.875" style="8" customWidth="1"/>
    <col min="10250" max="10250" width="2.875" style="8" customWidth="1"/>
    <col min="10251" max="10251" width="83.875" style="8" customWidth="1"/>
    <col min="10252" max="10496" width="11.375" style="8"/>
    <col min="10497" max="10497" width="16.75" style="8" customWidth="1"/>
    <col min="10498" max="10498" width="11.125" style="8" customWidth="1"/>
    <col min="10499" max="10499" width="3.75" style="8" bestFit="1" customWidth="1"/>
    <col min="10500" max="10500" width="11.125" style="8" customWidth="1"/>
    <col min="10501" max="10501" width="6" style="8" customWidth="1"/>
    <col min="10502" max="10502" width="5.125" style="8" customWidth="1"/>
    <col min="10503" max="10503" width="5.75" style="8" customWidth="1"/>
    <col min="10504" max="10504" width="3.125" style="8" customWidth="1"/>
    <col min="10505" max="10505" width="12.875" style="8" customWidth="1"/>
    <col min="10506" max="10506" width="2.875" style="8" customWidth="1"/>
    <col min="10507" max="10507" width="83.875" style="8" customWidth="1"/>
    <col min="10508" max="10752" width="11.375" style="8"/>
    <col min="10753" max="10753" width="16.75" style="8" customWidth="1"/>
    <col min="10754" max="10754" width="11.125" style="8" customWidth="1"/>
    <col min="10755" max="10755" width="3.75" style="8" bestFit="1" customWidth="1"/>
    <col min="10756" max="10756" width="11.125" style="8" customWidth="1"/>
    <col min="10757" max="10757" width="6" style="8" customWidth="1"/>
    <col min="10758" max="10758" width="5.125" style="8" customWidth="1"/>
    <col min="10759" max="10759" width="5.75" style="8" customWidth="1"/>
    <col min="10760" max="10760" width="3.125" style="8" customWidth="1"/>
    <col min="10761" max="10761" width="12.875" style="8" customWidth="1"/>
    <col min="10762" max="10762" width="2.875" style="8" customWidth="1"/>
    <col min="10763" max="10763" width="83.875" style="8" customWidth="1"/>
    <col min="10764" max="11008" width="11.375" style="8"/>
    <col min="11009" max="11009" width="16.75" style="8" customWidth="1"/>
    <col min="11010" max="11010" width="11.125" style="8" customWidth="1"/>
    <col min="11011" max="11011" width="3.75" style="8" bestFit="1" customWidth="1"/>
    <col min="11012" max="11012" width="11.125" style="8" customWidth="1"/>
    <col min="11013" max="11013" width="6" style="8" customWidth="1"/>
    <col min="11014" max="11014" width="5.125" style="8" customWidth="1"/>
    <col min="11015" max="11015" width="5.75" style="8" customWidth="1"/>
    <col min="11016" max="11016" width="3.125" style="8" customWidth="1"/>
    <col min="11017" max="11017" width="12.875" style="8" customWidth="1"/>
    <col min="11018" max="11018" width="2.875" style="8" customWidth="1"/>
    <col min="11019" max="11019" width="83.875" style="8" customWidth="1"/>
    <col min="11020" max="11264" width="11.375" style="8"/>
    <col min="11265" max="11265" width="16.75" style="8" customWidth="1"/>
    <col min="11266" max="11266" width="11.125" style="8" customWidth="1"/>
    <col min="11267" max="11267" width="3.75" style="8" bestFit="1" customWidth="1"/>
    <col min="11268" max="11268" width="11.125" style="8" customWidth="1"/>
    <col min="11269" max="11269" width="6" style="8" customWidth="1"/>
    <col min="11270" max="11270" width="5.125" style="8" customWidth="1"/>
    <col min="11271" max="11271" width="5.75" style="8" customWidth="1"/>
    <col min="11272" max="11272" width="3.125" style="8" customWidth="1"/>
    <col min="11273" max="11273" width="12.875" style="8" customWidth="1"/>
    <col min="11274" max="11274" width="2.875" style="8" customWidth="1"/>
    <col min="11275" max="11275" width="83.875" style="8" customWidth="1"/>
    <col min="11276" max="11520" width="11.375" style="8"/>
    <col min="11521" max="11521" width="16.75" style="8" customWidth="1"/>
    <col min="11522" max="11522" width="11.125" style="8" customWidth="1"/>
    <col min="11523" max="11523" width="3.75" style="8" bestFit="1" customWidth="1"/>
    <col min="11524" max="11524" width="11.125" style="8" customWidth="1"/>
    <col min="11525" max="11525" width="6" style="8" customWidth="1"/>
    <col min="11526" max="11526" width="5.125" style="8" customWidth="1"/>
    <col min="11527" max="11527" width="5.75" style="8" customWidth="1"/>
    <col min="11528" max="11528" width="3.125" style="8" customWidth="1"/>
    <col min="11529" max="11529" width="12.875" style="8" customWidth="1"/>
    <col min="11530" max="11530" width="2.875" style="8" customWidth="1"/>
    <col min="11531" max="11531" width="83.875" style="8" customWidth="1"/>
    <col min="11532" max="11776" width="11.375" style="8"/>
    <col min="11777" max="11777" width="16.75" style="8" customWidth="1"/>
    <col min="11778" max="11778" width="11.125" style="8" customWidth="1"/>
    <col min="11779" max="11779" width="3.75" style="8" bestFit="1" customWidth="1"/>
    <col min="11780" max="11780" width="11.125" style="8" customWidth="1"/>
    <col min="11781" max="11781" width="6" style="8" customWidth="1"/>
    <col min="11782" max="11782" width="5.125" style="8" customWidth="1"/>
    <col min="11783" max="11783" width="5.75" style="8" customWidth="1"/>
    <col min="11784" max="11784" width="3.125" style="8" customWidth="1"/>
    <col min="11785" max="11785" width="12.875" style="8" customWidth="1"/>
    <col min="11786" max="11786" width="2.875" style="8" customWidth="1"/>
    <col min="11787" max="11787" width="83.875" style="8" customWidth="1"/>
    <col min="11788" max="12032" width="11.375" style="8"/>
    <col min="12033" max="12033" width="16.75" style="8" customWidth="1"/>
    <col min="12034" max="12034" width="11.125" style="8" customWidth="1"/>
    <col min="12035" max="12035" width="3.75" style="8" bestFit="1" customWidth="1"/>
    <col min="12036" max="12036" width="11.125" style="8" customWidth="1"/>
    <col min="12037" max="12037" width="6" style="8" customWidth="1"/>
    <col min="12038" max="12038" width="5.125" style="8" customWidth="1"/>
    <col min="12039" max="12039" width="5.75" style="8" customWidth="1"/>
    <col min="12040" max="12040" width="3.125" style="8" customWidth="1"/>
    <col min="12041" max="12041" width="12.875" style="8" customWidth="1"/>
    <col min="12042" max="12042" width="2.875" style="8" customWidth="1"/>
    <col min="12043" max="12043" width="83.875" style="8" customWidth="1"/>
    <col min="12044" max="12288" width="11.375" style="8"/>
    <col min="12289" max="12289" width="16.75" style="8" customWidth="1"/>
    <col min="12290" max="12290" width="11.125" style="8" customWidth="1"/>
    <col min="12291" max="12291" width="3.75" style="8" bestFit="1" customWidth="1"/>
    <col min="12292" max="12292" width="11.125" style="8" customWidth="1"/>
    <col min="12293" max="12293" width="6" style="8" customWidth="1"/>
    <col min="12294" max="12294" width="5.125" style="8" customWidth="1"/>
    <col min="12295" max="12295" width="5.75" style="8" customWidth="1"/>
    <col min="12296" max="12296" width="3.125" style="8" customWidth="1"/>
    <col min="12297" max="12297" width="12.875" style="8" customWidth="1"/>
    <col min="12298" max="12298" width="2.875" style="8" customWidth="1"/>
    <col min="12299" max="12299" width="83.875" style="8" customWidth="1"/>
    <col min="12300" max="12544" width="11.375" style="8"/>
    <col min="12545" max="12545" width="16.75" style="8" customWidth="1"/>
    <col min="12546" max="12546" width="11.125" style="8" customWidth="1"/>
    <col min="12547" max="12547" width="3.75" style="8" bestFit="1" customWidth="1"/>
    <col min="12548" max="12548" width="11.125" style="8" customWidth="1"/>
    <col min="12549" max="12549" width="6" style="8" customWidth="1"/>
    <col min="12550" max="12550" width="5.125" style="8" customWidth="1"/>
    <col min="12551" max="12551" width="5.75" style="8" customWidth="1"/>
    <col min="12552" max="12552" width="3.125" style="8" customWidth="1"/>
    <col min="12553" max="12553" width="12.875" style="8" customWidth="1"/>
    <col min="12554" max="12554" width="2.875" style="8" customWidth="1"/>
    <col min="12555" max="12555" width="83.875" style="8" customWidth="1"/>
    <col min="12556" max="12800" width="11.375" style="8"/>
    <col min="12801" max="12801" width="16.75" style="8" customWidth="1"/>
    <col min="12802" max="12802" width="11.125" style="8" customWidth="1"/>
    <col min="12803" max="12803" width="3.75" style="8" bestFit="1" customWidth="1"/>
    <col min="12804" max="12804" width="11.125" style="8" customWidth="1"/>
    <col min="12805" max="12805" width="6" style="8" customWidth="1"/>
    <col min="12806" max="12806" width="5.125" style="8" customWidth="1"/>
    <col min="12807" max="12807" width="5.75" style="8" customWidth="1"/>
    <col min="12808" max="12808" width="3.125" style="8" customWidth="1"/>
    <col min="12809" max="12809" width="12.875" style="8" customWidth="1"/>
    <col min="12810" max="12810" width="2.875" style="8" customWidth="1"/>
    <col min="12811" max="12811" width="83.875" style="8" customWidth="1"/>
    <col min="12812" max="13056" width="11.375" style="8"/>
    <col min="13057" max="13057" width="16.75" style="8" customWidth="1"/>
    <col min="13058" max="13058" width="11.125" style="8" customWidth="1"/>
    <col min="13059" max="13059" width="3.75" style="8" bestFit="1" customWidth="1"/>
    <col min="13060" max="13060" width="11.125" style="8" customWidth="1"/>
    <col min="13061" max="13061" width="6" style="8" customWidth="1"/>
    <col min="13062" max="13062" width="5.125" style="8" customWidth="1"/>
    <col min="13063" max="13063" width="5.75" style="8" customWidth="1"/>
    <col min="13064" max="13064" width="3.125" style="8" customWidth="1"/>
    <col min="13065" max="13065" width="12.875" style="8" customWidth="1"/>
    <col min="13066" max="13066" width="2.875" style="8" customWidth="1"/>
    <col min="13067" max="13067" width="83.875" style="8" customWidth="1"/>
    <col min="13068" max="13312" width="11.375" style="8"/>
    <col min="13313" max="13313" width="16.75" style="8" customWidth="1"/>
    <col min="13314" max="13314" width="11.125" style="8" customWidth="1"/>
    <col min="13315" max="13315" width="3.75" style="8" bestFit="1" customWidth="1"/>
    <col min="13316" max="13316" width="11.125" style="8" customWidth="1"/>
    <col min="13317" max="13317" width="6" style="8" customWidth="1"/>
    <col min="13318" max="13318" width="5.125" style="8" customWidth="1"/>
    <col min="13319" max="13319" width="5.75" style="8" customWidth="1"/>
    <col min="13320" max="13320" width="3.125" style="8" customWidth="1"/>
    <col min="13321" max="13321" width="12.875" style="8" customWidth="1"/>
    <col min="13322" max="13322" width="2.875" style="8" customWidth="1"/>
    <col min="13323" max="13323" width="83.875" style="8" customWidth="1"/>
    <col min="13324" max="13568" width="11.375" style="8"/>
    <col min="13569" max="13569" width="16.75" style="8" customWidth="1"/>
    <col min="13570" max="13570" width="11.125" style="8" customWidth="1"/>
    <col min="13571" max="13571" width="3.75" style="8" bestFit="1" customWidth="1"/>
    <col min="13572" max="13572" width="11.125" style="8" customWidth="1"/>
    <col min="13573" max="13573" width="6" style="8" customWidth="1"/>
    <col min="13574" max="13574" width="5.125" style="8" customWidth="1"/>
    <col min="13575" max="13575" width="5.75" style="8" customWidth="1"/>
    <col min="13576" max="13576" width="3.125" style="8" customWidth="1"/>
    <col min="13577" max="13577" width="12.875" style="8" customWidth="1"/>
    <col min="13578" max="13578" width="2.875" style="8" customWidth="1"/>
    <col min="13579" max="13579" width="83.875" style="8" customWidth="1"/>
    <col min="13580" max="13824" width="11.375" style="8"/>
    <col min="13825" max="13825" width="16.75" style="8" customWidth="1"/>
    <col min="13826" max="13826" width="11.125" style="8" customWidth="1"/>
    <col min="13827" max="13827" width="3.75" style="8" bestFit="1" customWidth="1"/>
    <col min="13828" max="13828" width="11.125" style="8" customWidth="1"/>
    <col min="13829" max="13829" width="6" style="8" customWidth="1"/>
    <col min="13830" max="13830" width="5.125" style="8" customWidth="1"/>
    <col min="13831" max="13831" width="5.75" style="8" customWidth="1"/>
    <col min="13832" max="13832" width="3.125" style="8" customWidth="1"/>
    <col min="13833" max="13833" width="12.875" style="8" customWidth="1"/>
    <col min="13834" max="13834" width="2.875" style="8" customWidth="1"/>
    <col min="13835" max="13835" width="83.875" style="8" customWidth="1"/>
    <col min="13836" max="14080" width="11.375" style="8"/>
    <col min="14081" max="14081" width="16.75" style="8" customWidth="1"/>
    <col min="14082" max="14082" width="11.125" style="8" customWidth="1"/>
    <col min="14083" max="14083" width="3.75" style="8" bestFit="1" customWidth="1"/>
    <col min="14084" max="14084" width="11.125" style="8" customWidth="1"/>
    <col min="14085" max="14085" width="6" style="8" customWidth="1"/>
    <col min="14086" max="14086" width="5.125" style="8" customWidth="1"/>
    <col min="14087" max="14087" width="5.75" style="8" customWidth="1"/>
    <col min="14088" max="14088" width="3.125" style="8" customWidth="1"/>
    <col min="14089" max="14089" width="12.875" style="8" customWidth="1"/>
    <col min="14090" max="14090" width="2.875" style="8" customWidth="1"/>
    <col min="14091" max="14091" width="83.875" style="8" customWidth="1"/>
    <col min="14092" max="14336" width="11.375" style="8"/>
    <col min="14337" max="14337" width="16.75" style="8" customWidth="1"/>
    <col min="14338" max="14338" width="11.125" style="8" customWidth="1"/>
    <col min="14339" max="14339" width="3.75" style="8" bestFit="1" customWidth="1"/>
    <col min="14340" max="14340" width="11.125" style="8" customWidth="1"/>
    <col min="14341" max="14341" width="6" style="8" customWidth="1"/>
    <col min="14342" max="14342" width="5.125" style="8" customWidth="1"/>
    <col min="14343" max="14343" width="5.75" style="8" customWidth="1"/>
    <col min="14344" max="14344" width="3.125" style="8" customWidth="1"/>
    <col min="14345" max="14345" width="12.875" style="8" customWidth="1"/>
    <col min="14346" max="14346" width="2.875" style="8" customWidth="1"/>
    <col min="14347" max="14347" width="83.875" style="8" customWidth="1"/>
    <col min="14348" max="14592" width="11.375" style="8"/>
    <col min="14593" max="14593" width="16.75" style="8" customWidth="1"/>
    <col min="14594" max="14594" width="11.125" style="8" customWidth="1"/>
    <col min="14595" max="14595" width="3.75" style="8" bestFit="1" customWidth="1"/>
    <col min="14596" max="14596" width="11.125" style="8" customWidth="1"/>
    <col min="14597" max="14597" width="6" style="8" customWidth="1"/>
    <col min="14598" max="14598" width="5.125" style="8" customWidth="1"/>
    <col min="14599" max="14599" width="5.75" style="8" customWidth="1"/>
    <col min="14600" max="14600" width="3.125" style="8" customWidth="1"/>
    <col min="14601" max="14601" width="12.875" style="8" customWidth="1"/>
    <col min="14602" max="14602" width="2.875" style="8" customWidth="1"/>
    <col min="14603" max="14603" width="83.875" style="8" customWidth="1"/>
    <col min="14604" max="14848" width="11.375" style="8"/>
    <col min="14849" max="14849" width="16.75" style="8" customWidth="1"/>
    <col min="14850" max="14850" width="11.125" style="8" customWidth="1"/>
    <col min="14851" max="14851" width="3.75" style="8" bestFit="1" customWidth="1"/>
    <col min="14852" max="14852" width="11.125" style="8" customWidth="1"/>
    <col min="14853" max="14853" width="6" style="8" customWidth="1"/>
    <col min="14854" max="14854" width="5.125" style="8" customWidth="1"/>
    <col min="14855" max="14855" width="5.75" style="8" customWidth="1"/>
    <col min="14856" max="14856" width="3.125" style="8" customWidth="1"/>
    <col min="14857" max="14857" width="12.875" style="8" customWidth="1"/>
    <col min="14858" max="14858" width="2.875" style="8" customWidth="1"/>
    <col min="14859" max="14859" width="83.875" style="8" customWidth="1"/>
    <col min="14860" max="15104" width="11.375" style="8"/>
    <col min="15105" max="15105" width="16.75" style="8" customWidth="1"/>
    <col min="15106" max="15106" width="11.125" style="8" customWidth="1"/>
    <col min="15107" max="15107" width="3.75" style="8" bestFit="1" customWidth="1"/>
    <col min="15108" max="15108" width="11.125" style="8" customWidth="1"/>
    <col min="15109" max="15109" width="6" style="8" customWidth="1"/>
    <col min="15110" max="15110" width="5.125" style="8" customWidth="1"/>
    <col min="15111" max="15111" width="5.75" style="8" customWidth="1"/>
    <col min="15112" max="15112" width="3.125" style="8" customWidth="1"/>
    <col min="15113" max="15113" width="12.875" style="8" customWidth="1"/>
    <col min="15114" max="15114" width="2.875" style="8" customWidth="1"/>
    <col min="15115" max="15115" width="83.875" style="8" customWidth="1"/>
    <col min="15116" max="15360" width="11.375" style="8"/>
    <col min="15361" max="15361" width="16.75" style="8" customWidth="1"/>
    <col min="15362" max="15362" width="11.125" style="8" customWidth="1"/>
    <col min="15363" max="15363" width="3.75" style="8" bestFit="1" customWidth="1"/>
    <col min="15364" max="15364" width="11.125" style="8" customWidth="1"/>
    <col min="15365" max="15365" width="6" style="8" customWidth="1"/>
    <col min="15366" max="15366" width="5.125" style="8" customWidth="1"/>
    <col min="15367" max="15367" width="5.75" style="8" customWidth="1"/>
    <col min="15368" max="15368" width="3.125" style="8" customWidth="1"/>
    <col min="15369" max="15369" width="12.875" style="8" customWidth="1"/>
    <col min="15370" max="15370" width="2.875" style="8" customWidth="1"/>
    <col min="15371" max="15371" width="83.875" style="8" customWidth="1"/>
    <col min="15372" max="15616" width="11.375" style="8"/>
    <col min="15617" max="15617" width="16.75" style="8" customWidth="1"/>
    <col min="15618" max="15618" width="11.125" style="8" customWidth="1"/>
    <col min="15619" max="15619" width="3.75" style="8" bestFit="1" customWidth="1"/>
    <col min="15620" max="15620" width="11.125" style="8" customWidth="1"/>
    <col min="15621" max="15621" width="6" style="8" customWidth="1"/>
    <col min="15622" max="15622" width="5.125" style="8" customWidth="1"/>
    <col min="15623" max="15623" width="5.75" style="8" customWidth="1"/>
    <col min="15624" max="15624" width="3.125" style="8" customWidth="1"/>
    <col min="15625" max="15625" width="12.875" style="8" customWidth="1"/>
    <col min="15626" max="15626" width="2.875" style="8" customWidth="1"/>
    <col min="15627" max="15627" width="83.875" style="8" customWidth="1"/>
    <col min="15628" max="15872" width="11.375" style="8"/>
    <col min="15873" max="15873" width="16.75" style="8" customWidth="1"/>
    <col min="15874" max="15874" width="11.125" style="8" customWidth="1"/>
    <col min="15875" max="15875" width="3.75" style="8" bestFit="1" customWidth="1"/>
    <col min="15876" max="15876" width="11.125" style="8" customWidth="1"/>
    <col min="15877" max="15877" width="6" style="8" customWidth="1"/>
    <col min="15878" max="15878" width="5.125" style="8" customWidth="1"/>
    <col min="15879" max="15879" width="5.75" style="8" customWidth="1"/>
    <col min="15880" max="15880" width="3.125" style="8" customWidth="1"/>
    <col min="15881" max="15881" width="12.875" style="8" customWidth="1"/>
    <col min="15882" max="15882" width="2.875" style="8" customWidth="1"/>
    <col min="15883" max="15883" width="83.875" style="8" customWidth="1"/>
    <col min="15884" max="16128" width="11.375" style="8"/>
    <col min="16129" max="16129" width="16.75" style="8" customWidth="1"/>
    <col min="16130" max="16130" width="11.125" style="8" customWidth="1"/>
    <col min="16131" max="16131" width="3.75" style="8" bestFit="1" customWidth="1"/>
    <col min="16132" max="16132" width="11.125" style="8" customWidth="1"/>
    <col min="16133" max="16133" width="6" style="8" customWidth="1"/>
    <col min="16134" max="16134" width="5.125" style="8" customWidth="1"/>
    <col min="16135" max="16135" width="5.75" style="8" customWidth="1"/>
    <col min="16136" max="16136" width="3.125" style="8" customWidth="1"/>
    <col min="16137" max="16137" width="12.875" style="8" customWidth="1"/>
    <col min="16138" max="16138" width="2.875" style="8" customWidth="1"/>
    <col min="16139" max="16139" width="83.875" style="8" customWidth="1"/>
    <col min="16140" max="16384" width="11.375" style="8"/>
  </cols>
  <sheetData>
    <row r="1" spans="1:16" ht="30" customHeight="1" x14ac:dyDescent="0.15">
      <c r="A1" s="7" t="s">
        <v>55</v>
      </c>
      <c r="B1" s="7"/>
      <c r="D1" s="204" t="s">
        <v>25</v>
      </c>
      <c r="E1" s="204"/>
      <c r="F1" s="204"/>
      <c r="G1" s="204"/>
      <c r="H1" s="204"/>
      <c r="I1" s="204"/>
      <c r="J1" s="204"/>
      <c r="K1" s="204"/>
      <c r="L1" s="204"/>
      <c r="M1" s="204"/>
    </row>
    <row r="2" spans="1:16" ht="30" customHeight="1" x14ac:dyDescent="0.15">
      <c r="A2" s="207" t="str">
        <f ca="1">RIGHT(CELL("filename",A2),
 LEN(CELL("filename",A2))
       -FIND("]",CELL("filename",A2)))</f>
        <v>⑩年月支払分</v>
      </c>
      <c r="B2" s="207"/>
      <c r="C2" s="207"/>
      <c r="D2" s="207"/>
      <c r="E2" s="207"/>
      <c r="F2" s="207"/>
      <c r="G2" s="207"/>
      <c r="H2" s="207"/>
      <c r="I2" s="207"/>
      <c r="J2" s="207"/>
      <c r="K2" s="207"/>
      <c r="L2" s="207"/>
      <c r="M2" s="207"/>
    </row>
    <row r="3" spans="1:16" ht="30" customHeight="1" x14ac:dyDescent="0.15">
      <c r="A3" s="205" t="s">
        <v>30</v>
      </c>
      <c r="B3" s="205"/>
      <c r="C3" s="205" t="str">
        <f>IF('人件費総括表・遂行状況（様式8号別紙2-1）'!$B$3="",
     "",
     '人件費総括表・遂行状況（様式8号別紙2-1）'!$B$3)</f>
        <v/>
      </c>
      <c r="D3" s="205"/>
      <c r="E3" s="205"/>
      <c r="F3" s="105"/>
      <c r="G3" s="9"/>
      <c r="H3" s="9"/>
      <c r="I3" s="9"/>
      <c r="J3" s="9"/>
      <c r="K3" s="9"/>
      <c r="L3" s="9"/>
      <c r="M3" s="9"/>
    </row>
    <row r="4" spans="1:16" ht="30" customHeight="1" x14ac:dyDescent="0.15">
      <c r="A4" s="198" t="s">
        <v>14</v>
      </c>
      <c r="B4" s="198"/>
      <c r="C4" s="205" t="str">
        <f>IF(従業員別人件費総括表!$B$5="",
     "",
     従業員別人件費総括表!$B$5)</f>
        <v/>
      </c>
      <c r="D4" s="205"/>
      <c r="E4" s="205"/>
      <c r="F4" s="105"/>
      <c r="G4" s="10"/>
      <c r="H4" s="10"/>
      <c r="I4" s="10"/>
    </row>
    <row r="5" spans="1:16" ht="30" customHeight="1" x14ac:dyDescent="0.15">
      <c r="A5" s="198" t="s">
        <v>15</v>
      </c>
      <c r="B5" s="198"/>
      <c r="C5" s="199">
        <f>従業員別人件費総括表!C7</f>
        <v>0</v>
      </c>
      <c r="D5" s="199"/>
      <c r="E5" s="199"/>
      <c r="F5" s="10" t="s">
        <v>4</v>
      </c>
      <c r="H5" s="10"/>
      <c r="I5" s="10"/>
    </row>
    <row r="6" spans="1:16" ht="30" customHeight="1" thickBot="1" x14ac:dyDescent="0.2">
      <c r="A6" s="12" t="s">
        <v>29</v>
      </c>
      <c r="B6" s="12"/>
    </row>
    <row r="7" spans="1:16" s="13" customFormat="1" ht="22.5" customHeight="1" thickBot="1" x14ac:dyDescent="0.2">
      <c r="A7" s="208" t="s">
        <v>31</v>
      </c>
      <c r="B7" s="201"/>
      <c r="C7" s="202" t="s">
        <v>16</v>
      </c>
      <c r="D7" s="202"/>
      <c r="E7" s="202"/>
      <c r="F7" s="111" t="s">
        <v>49</v>
      </c>
      <c r="G7" s="187" t="s">
        <v>17</v>
      </c>
      <c r="H7" s="203"/>
      <c r="I7" s="203"/>
      <c r="J7" s="188"/>
      <c r="K7" s="187" t="s">
        <v>18</v>
      </c>
      <c r="L7" s="188"/>
      <c r="M7" s="14" t="s">
        <v>28</v>
      </c>
      <c r="N7" s="15" t="s">
        <v>19</v>
      </c>
      <c r="O7" s="16"/>
    </row>
    <row r="8" spans="1:16" ht="22.5" customHeight="1" x14ac:dyDescent="0.15">
      <c r="A8" s="135"/>
      <c r="B8" s="162" t="str">
        <f>IF(テーブル141523242536[[#This Row],[列1]]="",
    "",
    TEXT(テーブル141523242536[[#This Row],[列1]],"(aaa)"))</f>
        <v/>
      </c>
      <c r="C8" s="151" t="s">
        <v>32</v>
      </c>
      <c r="D8" s="17" t="s">
        <v>13</v>
      </c>
      <c r="E8" s="152" t="s">
        <v>32</v>
      </c>
      <c r="F8" s="153" t="s">
        <v>32</v>
      </c>
      <c r="G8" s="18">
        <f>IF(OR(テーブル141523242536[[#This Row],[列2]]="",
          テーブル141523242536[[#This Row],[列4]]=""),
     0,
     IFERROR(HOUR(テーブル141523242536[[#This Row],[列4]]-テーブル141523242536[[#This Row],[列15]]-テーブル141523242536[[#This Row],[列2]]),
                  IFERROR(HOUR(テーブル141523242536[[#This Row],[列4]]-テーブル141523242536[[#This Row],[列2]]),
                               0)))</f>
        <v>0</v>
      </c>
      <c r="H8" s="19" t="s">
        <v>22</v>
      </c>
      <c r="I8" s="20" t="str">
        <f>IF(OR(テーブル141523242536[[#This Row],[列2]]="",
          テーブル141523242536[[#This Row],[列4]]=""),
     "00",
     IF(ISERROR(MINUTE(テーブル141523242536[[#This Row],[列4]]-テーブル141523242536[[#This Row],[列15]]-テーブル141523242536[[#This Row],[列2]])),
        IF(ISERROR(MINUTE(テーブル141523242536[[#This Row],[列4]]-テーブル141523242536[[#This Row],[列2]])),
           "00",
           IF(MINUTE(テーブル141523242536[[#This Row],[列4]]-テーブル141523242536[[#This Row],[列2]])&lt;30,
              "00",
              30)),
        IF(MINUTE(テーブル141523242536[[#This Row],[列4]]-テーブル141523242536[[#This Row],[列15]]-テーブル141523242536[[#This Row],[列2]])&lt;30,
           "00",
           30)))</f>
        <v>00</v>
      </c>
      <c r="J8" s="21" t="s">
        <v>23</v>
      </c>
      <c r="K8" s="22">
        <f>IFERROR((テーブル141523242536[[#This Row],[列5]]+テーブル141523242536[[#This Row],[列7]]/60)*$C$5,"")</f>
        <v>0</v>
      </c>
      <c r="L8" s="23" t="s">
        <v>4</v>
      </c>
      <c r="M8" s="147"/>
      <c r="N8" s="24"/>
      <c r="O8" s="50"/>
      <c r="P8" s="25"/>
    </row>
    <row r="9" spans="1:16" ht="22.5" customHeight="1" x14ac:dyDescent="0.15">
      <c r="A9" s="137"/>
      <c r="B9" s="159" t="str">
        <f>IF(テーブル141523242536[[#This Row],[列1]]="",
    "",
    TEXT(テーブル141523242536[[#This Row],[列1]],"(aaa)"))</f>
        <v/>
      </c>
      <c r="C9" s="138" t="s">
        <v>32</v>
      </c>
      <c r="D9" s="59" t="s">
        <v>13</v>
      </c>
      <c r="E9" s="143" t="s">
        <v>32</v>
      </c>
      <c r="F9" s="144" t="s">
        <v>32</v>
      </c>
      <c r="G9" s="27">
        <f>IF(OR(テーブル141523242536[[#This Row],[列2]]="",
          テーブル141523242536[[#This Row],[列4]]=""),
     0,
     IFERROR(HOUR(テーブル141523242536[[#This Row],[列4]]-テーブル141523242536[[#This Row],[列15]]-テーブル141523242536[[#This Row],[列2]]),
                  IFERROR(HOUR(テーブル141523242536[[#This Row],[列4]]-テーブル141523242536[[#This Row],[列2]]),
                               0)))</f>
        <v>0</v>
      </c>
      <c r="H9" s="28" t="s">
        <v>22</v>
      </c>
      <c r="I9" s="29" t="str">
        <f>IF(OR(テーブル141523242536[[#This Row],[列2]]="",
          テーブル141523242536[[#This Row],[列4]]=""),
     "00",
     IF(ISERROR(MINUTE(テーブル141523242536[[#This Row],[列4]]-テーブル141523242536[[#This Row],[列15]]-テーブル141523242536[[#This Row],[列2]])),
        IF(ISERROR(MINUTE(テーブル141523242536[[#This Row],[列4]]-テーブル141523242536[[#This Row],[列2]])),
           "00",
           IF(MINUTE(テーブル141523242536[[#This Row],[列4]]-テーブル141523242536[[#This Row],[列2]])&lt;30,
              "00",
              30)),
        IF(MINUTE(テーブル141523242536[[#This Row],[列4]]-テーブル141523242536[[#This Row],[列15]]-テーブル141523242536[[#This Row],[列2]])&lt;30,
           "00",
           30)))</f>
        <v>00</v>
      </c>
      <c r="J9" s="30" t="s">
        <v>23</v>
      </c>
      <c r="K9" s="31">
        <f>IFERROR((テーブル141523242536[[#This Row],[列5]]+テーブル141523242536[[#This Row],[列7]]/60)*$C$5,"")</f>
        <v>0</v>
      </c>
      <c r="L9" s="32" t="s">
        <v>4</v>
      </c>
      <c r="M9" s="148"/>
      <c r="N9" s="33"/>
      <c r="O9" s="50"/>
      <c r="P9" s="25"/>
    </row>
    <row r="10" spans="1:16" ht="22.5" customHeight="1" x14ac:dyDescent="0.15">
      <c r="A10" s="137"/>
      <c r="B10" s="160" t="str">
        <f>IF(テーブル141523242536[[#This Row],[列1]]="",
    "",
    TEXT(テーブル141523242536[[#This Row],[列1]],"(aaa)"))</f>
        <v/>
      </c>
      <c r="C10" s="138" t="s">
        <v>32</v>
      </c>
      <c r="D10" s="59" t="s">
        <v>13</v>
      </c>
      <c r="E10" s="143" t="s">
        <v>32</v>
      </c>
      <c r="F10" s="144" t="s">
        <v>32</v>
      </c>
      <c r="G10" s="27">
        <f>IF(OR(テーブル141523242536[[#This Row],[列2]]="",
          テーブル141523242536[[#This Row],[列4]]=""),
     0,
     IFERROR(HOUR(テーブル141523242536[[#This Row],[列4]]-テーブル141523242536[[#This Row],[列15]]-テーブル141523242536[[#This Row],[列2]]),
                  IFERROR(HOUR(テーブル141523242536[[#This Row],[列4]]-テーブル141523242536[[#This Row],[列2]]),
                               0)))</f>
        <v>0</v>
      </c>
      <c r="H10" s="28" t="s">
        <v>22</v>
      </c>
      <c r="I10" s="34" t="str">
        <f>IF(OR(テーブル141523242536[[#This Row],[列2]]="",
          テーブル141523242536[[#This Row],[列4]]=""),
     "00",
     IF(ISERROR(MINUTE(テーブル141523242536[[#This Row],[列4]]-テーブル141523242536[[#This Row],[列15]]-テーブル141523242536[[#This Row],[列2]])),
        IF(ISERROR(MINUTE(テーブル141523242536[[#This Row],[列4]]-テーブル141523242536[[#This Row],[列2]])),
           "00",
           IF(MINUTE(テーブル141523242536[[#This Row],[列4]]-テーブル141523242536[[#This Row],[列2]])&lt;30,
              "00",
              30)),
        IF(MINUTE(テーブル141523242536[[#This Row],[列4]]-テーブル141523242536[[#This Row],[列15]]-テーブル141523242536[[#This Row],[列2]])&lt;30,
           "00",
           30)))</f>
        <v>00</v>
      </c>
      <c r="J10" s="30" t="s">
        <v>23</v>
      </c>
      <c r="K10" s="31">
        <f>IFERROR((テーブル141523242536[[#This Row],[列5]]+テーブル141523242536[[#This Row],[列7]]/60)*$C$5,"")</f>
        <v>0</v>
      </c>
      <c r="L10" s="32" t="s">
        <v>4</v>
      </c>
      <c r="M10" s="149"/>
      <c r="N10" s="33"/>
      <c r="O10" s="50"/>
      <c r="P10" s="25"/>
    </row>
    <row r="11" spans="1:16" ht="22.5" customHeight="1" x14ac:dyDescent="0.15">
      <c r="A11" s="137"/>
      <c r="B11" s="160" t="str">
        <f>IF(テーブル141523242536[[#This Row],[列1]]="",
    "",
    TEXT(テーブル141523242536[[#This Row],[列1]],"(aaa)"))</f>
        <v/>
      </c>
      <c r="C11" s="138" t="s">
        <v>20</v>
      </c>
      <c r="D11" s="59" t="s">
        <v>21</v>
      </c>
      <c r="E11" s="143" t="s">
        <v>20</v>
      </c>
      <c r="F11" s="144" t="s">
        <v>32</v>
      </c>
      <c r="G11" s="27">
        <f>IF(OR(テーブル141523242536[[#This Row],[列2]]="",
          テーブル141523242536[[#This Row],[列4]]=""),
     0,
     IFERROR(HOUR(テーブル141523242536[[#This Row],[列4]]-テーブル141523242536[[#This Row],[列15]]-テーブル141523242536[[#This Row],[列2]]),
                  IFERROR(HOUR(テーブル141523242536[[#This Row],[列4]]-テーブル141523242536[[#This Row],[列2]]),
                               0)))</f>
        <v>0</v>
      </c>
      <c r="H11" s="28" t="s">
        <v>22</v>
      </c>
      <c r="I11" s="34" t="str">
        <f>IF(OR(テーブル141523242536[[#This Row],[列2]]="",
          テーブル141523242536[[#This Row],[列4]]=""),
     "00",
     IF(ISERROR(MINUTE(テーブル141523242536[[#This Row],[列4]]-テーブル141523242536[[#This Row],[列15]]-テーブル141523242536[[#This Row],[列2]])),
        IF(ISERROR(MINUTE(テーブル141523242536[[#This Row],[列4]]-テーブル141523242536[[#This Row],[列2]])),
           "00",
           IF(MINUTE(テーブル141523242536[[#This Row],[列4]]-テーブル141523242536[[#This Row],[列2]])&lt;30,
              "00",
              30)),
        IF(MINUTE(テーブル141523242536[[#This Row],[列4]]-テーブル141523242536[[#This Row],[列15]]-テーブル141523242536[[#This Row],[列2]])&lt;30,
           "00",
           30)))</f>
        <v>00</v>
      </c>
      <c r="J11" s="30" t="s">
        <v>23</v>
      </c>
      <c r="K11" s="31">
        <f>IFERROR((テーブル141523242536[[#This Row],[列5]]+テーブル141523242536[[#This Row],[列7]]/60)*$C$5,"")</f>
        <v>0</v>
      </c>
      <c r="L11" s="32" t="s">
        <v>4</v>
      </c>
      <c r="M11" s="149"/>
      <c r="N11" s="33"/>
      <c r="O11" s="50"/>
      <c r="P11" s="25"/>
    </row>
    <row r="12" spans="1:16" ht="22.5" customHeight="1" x14ac:dyDescent="0.15">
      <c r="A12" s="137"/>
      <c r="B12" s="160" t="str">
        <f>IF(テーブル141523242536[[#This Row],[列1]]="",
    "",
    TEXT(テーブル141523242536[[#This Row],[列1]],"(aaa)"))</f>
        <v/>
      </c>
      <c r="C12" s="138" t="s">
        <v>20</v>
      </c>
      <c r="D12" s="59" t="s">
        <v>21</v>
      </c>
      <c r="E12" s="143" t="s">
        <v>20</v>
      </c>
      <c r="F12" s="144" t="s">
        <v>32</v>
      </c>
      <c r="G12" s="27">
        <f>IF(OR(テーブル141523242536[[#This Row],[列2]]="",
          テーブル141523242536[[#This Row],[列4]]=""),
     0,
     IFERROR(HOUR(テーブル141523242536[[#This Row],[列4]]-テーブル141523242536[[#This Row],[列15]]-テーブル141523242536[[#This Row],[列2]]),
                  IFERROR(HOUR(テーブル141523242536[[#This Row],[列4]]-テーブル141523242536[[#This Row],[列2]]),
                               0)))</f>
        <v>0</v>
      </c>
      <c r="H12" s="28" t="s">
        <v>22</v>
      </c>
      <c r="I12" s="34" t="str">
        <f>IF(OR(テーブル141523242536[[#This Row],[列2]]="",
          テーブル141523242536[[#This Row],[列4]]=""),
     "00",
     IF(ISERROR(MINUTE(テーブル141523242536[[#This Row],[列4]]-テーブル141523242536[[#This Row],[列15]]-テーブル141523242536[[#This Row],[列2]])),
        IF(ISERROR(MINUTE(テーブル141523242536[[#This Row],[列4]]-テーブル141523242536[[#This Row],[列2]])),
           "00",
           IF(MINUTE(テーブル141523242536[[#This Row],[列4]]-テーブル141523242536[[#This Row],[列2]])&lt;30,
              "00",
              30)),
        IF(MINUTE(テーブル141523242536[[#This Row],[列4]]-テーブル141523242536[[#This Row],[列15]]-テーブル141523242536[[#This Row],[列2]])&lt;30,
           "00",
           30)))</f>
        <v>00</v>
      </c>
      <c r="J12" s="30" t="s">
        <v>23</v>
      </c>
      <c r="K12" s="31">
        <f>IFERROR((テーブル141523242536[[#This Row],[列5]]+テーブル141523242536[[#This Row],[列7]]/60)*$C$5,"")</f>
        <v>0</v>
      </c>
      <c r="L12" s="32" t="s">
        <v>4</v>
      </c>
      <c r="M12" s="149"/>
      <c r="N12" s="33"/>
      <c r="O12" s="50"/>
      <c r="P12" s="25"/>
    </row>
    <row r="13" spans="1:16" ht="22.5" customHeight="1" x14ac:dyDescent="0.15">
      <c r="A13" s="137"/>
      <c r="B13" s="160" t="str">
        <f>IF(テーブル141523242536[[#This Row],[列1]]="",
    "",
    TEXT(テーブル141523242536[[#This Row],[列1]],"(aaa)"))</f>
        <v/>
      </c>
      <c r="C13" s="138" t="s">
        <v>20</v>
      </c>
      <c r="D13" s="59" t="s">
        <v>21</v>
      </c>
      <c r="E13" s="143" t="s">
        <v>20</v>
      </c>
      <c r="F13" s="144" t="s">
        <v>32</v>
      </c>
      <c r="G13" s="27">
        <f>IF(OR(テーブル141523242536[[#This Row],[列2]]="",
          テーブル141523242536[[#This Row],[列4]]=""),
     0,
     IFERROR(HOUR(テーブル141523242536[[#This Row],[列4]]-テーブル141523242536[[#This Row],[列15]]-テーブル141523242536[[#This Row],[列2]]),
                  IFERROR(HOUR(テーブル141523242536[[#This Row],[列4]]-テーブル141523242536[[#This Row],[列2]]),
                               0)))</f>
        <v>0</v>
      </c>
      <c r="H13" s="28" t="s">
        <v>22</v>
      </c>
      <c r="I13" s="34" t="str">
        <f>IF(OR(テーブル141523242536[[#This Row],[列2]]="",
          テーブル141523242536[[#This Row],[列4]]=""),
     "00",
     IF(ISERROR(MINUTE(テーブル141523242536[[#This Row],[列4]]-テーブル141523242536[[#This Row],[列15]]-テーブル141523242536[[#This Row],[列2]])),
        IF(ISERROR(MINUTE(テーブル141523242536[[#This Row],[列4]]-テーブル141523242536[[#This Row],[列2]])),
           "00",
           IF(MINUTE(テーブル141523242536[[#This Row],[列4]]-テーブル141523242536[[#This Row],[列2]])&lt;30,
              "00",
              30)),
        IF(MINUTE(テーブル141523242536[[#This Row],[列4]]-テーブル141523242536[[#This Row],[列15]]-テーブル141523242536[[#This Row],[列2]])&lt;30,
           "00",
           30)))</f>
        <v>00</v>
      </c>
      <c r="J13" s="30" t="s">
        <v>23</v>
      </c>
      <c r="K13" s="31">
        <f>IFERROR((テーブル141523242536[[#This Row],[列5]]+テーブル141523242536[[#This Row],[列7]]/60)*$C$5,"")</f>
        <v>0</v>
      </c>
      <c r="L13" s="32" t="s">
        <v>4</v>
      </c>
      <c r="M13" s="149"/>
      <c r="N13" s="33"/>
      <c r="O13" s="50"/>
      <c r="P13" s="25"/>
    </row>
    <row r="14" spans="1:16" ht="22.5" customHeight="1" x14ac:dyDescent="0.15">
      <c r="A14" s="137"/>
      <c r="B14" s="160" t="str">
        <f>IF(テーブル141523242536[[#This Row],[列1]]="",
    "",
    TEXT(テーブル141523242536[[#This Row],[列1]],"(aaa)"))</f>
        <v/>
      </c>
      <c r="C14" s="138" t="s">
        <v>20</v>
      </c>
      <c r="D14" s="59" t="s">
        <v>21</v>
      </c>
      <c r="E14" s="143" t="s">
        <v>20</v>
      </c>
      <c r="F14" s="144" t="s">
        <v>32</v>
      </c>
      <c r="G14" s="27">
        <f>IF(OR(テーブル141523242536[[#This Row],[列2]]="",
          テーブル141523242536[[#This Row],[列4]]=""),
     0,
     IFERROR(HOUR(テーブル141523242536[[#This Row],[列4]]-テーブル141523242536[[#This Row],[列15]]-テーブル141523242536[[#This Row],[列2]]),
                  IFERROR(HOUR(テーブル141523242536[[#This Row],[列4]]-テーブル141523242536[[#This Row],[列2]]),
                               0)))</f>
        <v>0</v>
      </c>
      <c r="H14" s="28" t="s">
        <v>22</v>
      </c>
      <c r="I14" s="34" t="str">
        <f>IF(OR(テーブル141523242536[[#This Row],[列2]]="",
          テーブル141523242536[[#This Row],[列4]]=""),
     "00",
     IF(ISERROR(MINUTE(テーブル141523242536[[#This Row],[列4]]-テーブル141523242536[[#This Row],[列15]]-テーブル141523242536[[#This Row],[列2]])),
        IF(ISERROR(MINUTE(テーブル141523242536[[#This Row],[列4]]-テーブル141523242536[[#This Row],[列2]])),
           "00",
           IF(MINUTE(テーブル141523242536[[#This Row],[列4]]-テーブル141523242536[[#This Row],[列2]])&lt;30,
              "00",
              30)),
        IF(MINUTE(テーブル141523242536[[#This Row],[列4]]-テーブル141523242536[[#This Row],[列15]]-テーブル141523242536[[#This Row],[列2]])&lt;30,
           "00",
           30)))</f>
        <v>00</v>
      </c>
      <c r="J14" s="30" t="s">
        <v>23</v>
      </c>
      <c r="K14" s="31">
        <f>IFERROR((テーブル141523242536[[#This Row],[列5]]+テーブル141523242536[[#This Row],[列7]]/60)*$C$5,"")</f>
        <v>0</v>
      </c>
      <c r="L14" s="32" t="s">
        <v>4</v>
      </c>
      <c r="M14" s="149"/>
      <c r="N14" s="33"/>
      <c r="O14" s="50"/>
      <c r="P14" s="25"/>
    </row>
    <row r="15" spans="1:16" ht="22.5" customHeight="1" x14ac:dyDescent="0.15">
      <c r="A15" s="137"/>
      <c r="B15" s="160" t="str">
        <f>IF(テーブル141523242536[[#This Row],[列1]]="",
    "",
    TEXT(テーブル141523242536[[#This Row],[列1]],"(aaa)"))</f>
        <v/>
      </c>
      <c r="C15" s="138" t="s">
        <v>20</v>
      </c>
      <c r="D15" s="59" t="s">
        <v>21</v>
      </c>
      <c r="E15" s="143" t="s">
        <v>20</v>
      </c>
      <c r="F15" s="144" t="s">
        <v>32</v>
      </c>
      <c r="G15" s="27">
        <f>IF(OR(テーブル141523242536[[#This Row],[列2]]="",
          テーブル141523242536[[#This Row],[列4]]=""),
     0,
     IFERROR(HOUR(テーブル141523242536[[#This Row],[列4]]-テーブル141523242536[[#This Row],[列15]]-テーブル141523242536[[#This Row],[列2]]),
                  IFERROR(HOUR(テーブル141523242536[[#This Row],[列4]]-テーブル141523242536[[#This Row],[列2]]),
                               0)))</f>
        <v>0</v>
      </c>
      <c r="H15" s="28" t="s">
        <v>22</v>
      </c>
      <c r="I15" s="34" t="str">
        <f>IF(OR(テーブル141523242536[[#This Row],[列2]]="",
          テーブル141523242536[[#This Row],[列4]]=""),
     "00",
     IF(ISERROR(MINUTE(テーブル141523242536[[#This Row],[列4]]-テーブル141523242536[[#This Row],[列15]]-テーブル141523242536[[#This Row],[列2]])),
        IF(ISERROR(MINUTE(テーブル141523242536[[#This Row],[列4]]-テーブル141523242536[[#This Row],[列2]])),
           "00",
           IF(MINUTE(テーブル141523242536[[#This Row],[列4]]-テーブル141523242536[[#This Row],[列2]])&lt;30,
              "00",
              30)),
        IF(MINUTE(テーブル141523242536[[#This Row],[列4]]-テーブル141523242536[[#This Row],[列15]]-テーブル141523242536[[#This Row],[列2]])&lt;30,
           "00",
           30)))</f>
        <v>00</v>
      </c>
      <c r="J15" s="30" t="s">
        <v>23</v>
      </c>
      <c r="K15" s="31">
        <f>IFERROR((テーブル141523242536[[#This Row],[列5]]+テーブル141523242536[[#This Row],[列7]]/60)*$C$5,"")</f>
        <v>0</v>
      </c>
      <c r="L15" s="32" t="s">
        <v>4</v>
      </c>
      <c r="M15" s="149"/>
      <c r="N15" s="33"/>
      <c r="O15" s="50"/>
      <c r="P15" s="25"/>
    </row>
    <row r="16" spans="1:16" ht="22.5" customHeight="1" x14ac:dyDescent="0.15">
      <c r="A16" s="137"/>
      <c r="B16" s="160" t="str">
        <f>IF(テーブル141523242536[[#This Row],[列1]]="",
    "",
    TEXT(テーブル141523242536[[#This Row],[列1]],"(aaa)"))</f>
        <v/>
      </c>
      <c r="C16" s="138" t="s">
        <v>20</v>
      </c>
      <c r="D16" s="59" t="s">
        <v>21</v>
      </c>
      <c r="E16" s="143" t="s">
        <v>20</v>
      </c>
      <c r="F16" s="144" t="s">
        <v>32</v>
      </c>
      <c r="G16" s="27">
        <f>IF(OR(テーブル141523242536[[#This Row],[列2]]="",
          テーブル141523242536[[#This Row],[列4]]=""),
     0,
     IFERROR(HOUR(テーブル141523242536[[#This Row],[列4]]-テーブル141523242536[[#This Row],[列15]]-テーブル141523242536[[#This Row],[列2]]),
                  IFERROR(HOUR(テーブル141523242536[[#This Row],[列4]]-テーブル141523242536[[#This Row],[列2]]),
                               0)))</f>
        <v>0</v>
      </c>
      <c r="H16" s="28" t="s">
        <v>22</v>
      </c>
      <c r="I16" s="34" t="str">
        <f>IF(OR(テーブル141523242536[[#This Row],[列2]]="",
          テーブル141523242536[[#This Row],[列4]]=""),
     "00",
     IF(ISERROR(MINUTE(テーブル141523242536[[#This Row],[列4]]-テーブル141523242536[[#This Row],[列15]]-テーブル141523242536[[#This Row],[列2]])),
        IF(ISERROR(MINUTE(テーブル141523242536[[#This Row],[列4]]-テーブル141523242536[[#This Row],[列2]])),
           "00",
           IF(MINUTE(テーブル141523242536[[#This Row],[列4]]-テーブル141523242536[[#This Row],[列2]])&lt;30,
              "00",
              30)),
        IF(MINUTE(テーブル141523242536[[#This Row],[列4]]-テーブル141523242536[[#This Row],[列15]]-テーブル141523242536[[#This Row],[列2]])&lt;30,
           "00",
           30)))</f>
        <v>00</v>
      </c>
      <c r="J16" s="30" t="s">
        <v>23</v>
      </c>
      <c r="K16" s="31">
        <f>IFERROR((テーブル141523242536[[#This Row],[列5]]+テーブル141523242536[[#This Row],[列7]]/60)*$C$5,"")</f>
        <v>0</v>
      </c>
      <c r="L16" s="32" t="s">
        <v>4</v>
      </c>
      <c r="M16" s="149"/>
      <c r="N16" s="33"/>
      <c r="O16" s="50"/>
      <c r="P16" s="25"/>
    </row>
    <row r="17" spans="1:16" ht="22.5" customHeight="1" x14ac:dyDescent="0.15">
      <c r="A17" s="137"/>
      <c r="B17" s="160" t="str">
        <f>IF(テーブル141523242536[[#This Row],[列1]]="",
    "",
    TEXT(テーブル141523242536[[#This Row],[列1]],"(aaa)"))</f>
        <v/>
      </c>
      <c r="C17" s="138" t="s">
        <v>20</v>
      </c>
      <c r="D17" s="59" t="s">
        <v>21</v>
      </c>
      <c r="E17" s="143" t="s">
        <v>20</v>
      </c>
      <c r="F17" s="144" t="s">
        <v>32</v>
      </c>
      <c r="G17" s="27">
        <f>IF(OR(テーブル141523242536[[#This Row],[列2]]="",
          テーブル141523242536[[#This Row],[列4]]=""),
     0,
     IFERROR(HOUR(テーブル141523242536[[#This Row],[列4]]-テーブル141523242536[[#This Row],[列15]]-テーブル141523242536[[#This Row],[列2]]),
                  IFERROR(HOUR(テーブル141523242536[[#This Row],[列4]]-テーブル141523242536[[#This Row],[列2]]),
                               0)))</f>
        <v>0</v>
      </c>
      <c r="H17" s="28" t="s">
        <v>22</v>
      </c>
      <c r="I17" s="34" t="str">
        <f>IF(OR(テーブル141523242536[[#This Row],[列2]]="",
          テーブル141523242536[[#This Row],[列4]]=""),
     "00",
     IF(ISERROR(MINUTE(テーブル141523242536[[#This Row],[列4]]-テーブル141523242536[[#This Row],[列15]]-テーブル141523242536[[#This Row],[列2]])),
        IF(ISERROR(MINUTE(テーブル141523242536[[#This Row],[列4]]-テーブル141523242536[[#This Row],[列2]])),
           "00",
           IF(MINUTE(テーブル141523242536[[#This Row],[列4]]-テーブル141523242536[[#This Row],[列2]])&lt;30,
              "00",
              30)),
        IF(MINUTE(テーブル141523242536[[#This Row],[列4]]-テーブル141523242536[[#This Row],[列15]]-テーブル141523242536[[#This Row],[列2]])&lt;30,
           "00",
           30)))</f>
        <v>00</v>
      </c>
      <c r="J17" s="30" t="s">
        <v>23</v>
      </c>
      <c r="K17" s="31">
        <f>IFERROR((テーブル141523242536[[#This Row],[列5]]+テーブル141523242536[[#This Row],[列7]]/60)*$C$5,"")</f>
        <v>0</v>
      </c>
      <c r="L17" s="32" t="s">
        <v>4</v>
      </c>
      <c r="M17" s="149"/>
      <c r="N17" s="33"/>
      <c r="O17" s="50"/>
      <c r="P17" s="25"/>
    </row>
    <row r="18" spans="1:16" ht="22.5" customHeight="1" x14ac:dyDescent="0.15">
      <c r="A18" s="137"/>
      <c r="B18" s="160" t="str">
        <f>IF(テーブル141523242536[[#This Row],[列1]]="",
    "",
    TEXT(テーブル141523242536[[#This Row],[列1]],"(aaa)"))</f>
        <v/>
      </c>
      <c r="C18" s="138" t="s">
        <v>20</v>
      </c>
      <c r="D18" s="59" t="s">
        <v>21</v>
      </c>
      <c r="E18" s="143" t="s">
        <v>20</v>
      </c>
      <c r="F18" s="144" t="s">
        <v>32</v>
      </c>
      <c r="G18" s="27">
        <f>IF(OR(テーブル141523242536[[#This Row],[列2]]="",
          テーブル141523242536[[#This Row],[列4]]=""),
     0,
     IFERROR(HOUR(テーブル141523242536[[#This Row],[列4]]-テーブル141523242536[[#This Row],[列15]]-テーブル141523242536[[#This Row],[列2]]),
                  IFERROR(HOUR(テーブル141523242536[[#This Row],[列4]]-テーブル141523242536[[#This Row],[列2]]),
                               0)))</f>
        <v>0</v>
      </c>
      <c r="H18" s="28" t="s">
        <v>22</v>
      </c>
      <c r="I18" s="34" t="str">
        <f>IF(OR(テーブル141523242536[[#This Row],[列2]]="",
          テーブル141523242536[[#This Row],[列4]]=""),
     "00",
     IF(ISERROR(MINUTE(テーブル141523242536[[#This Row],[列4]]-テーブル141523242536[[#This Row],[列15]]-テーブル141523242536[[#This Row],[列2]])),
        IF(ISERROR(MINUTE(テーブル141523242536[[#This Row],[列4]]-テーブル141523242536[[#This Row],[列2]])),
           "00",
           IF(MINUTE(テーブル141523242536[[#This Row],[列4]]-テーブル141523242536[[#This Row],[列2]])&lt;30,
              "00",
              30)),
        IF(MINUTE(テーブル141523242536[[#This Row],[列4]]-テーブル141523242536[[#This Row],[列15]]-テーブル141523242536[[#This Row],[列2]])&lt;30,
           "00",
           30)))</f>
        <v>00</v>
      </c>
      <c r="J18" s="30" t="s">
        <v>23</v>
      </c>
      <c r="K18" s="31">
        <f>IFERROR((テーブル141523242536[[#This Row],[列5]]+テーブル141523242536[[#This Row],[列7]]/60)*$C$5,"")</f>
        <v>0</v>
      </c>
      <c r="L18" s="32" t="s">
        <v>4</v>
      </c>
      <c r="M18" s="149"/>
      <c r="N18" s="33"/>
      <c r="O18" s="50"/>
      <c r="P18" s="25"/>
    </row>
    <row r="19" spans="1:16" ht="22.5" customHeight="1" x14ac:dyDescent="0.15">
      <c r="A19" s="137"/>
      <c r="B19" s="160" t="str">
        <f>IF(テーブル141523242536[[#This Row],[列1]]="",
    "",
    TEXT(テーブル141523242536[[#This Row],[列1]],"(aaa)"))</f>
        <v/>
      </c>
      <c r="C19" s="138" t="s">
        <v>20</v>
      </c>
      <c r="D19" s="59" t="s">
        <v>21</v>
      </c>
      <c r="E19" s="143" t="s">
        <v>20</v>
      </c>
      <c r="F19" s="144" t="s">
        <v>32</v>
      </c>
      <c r="G19" s="27">
        <f>IF(OR(テーブル141523242536[[#This Row],[列2]]="",
          テーブル141523242536[[#This Row],[列4]]=""),
     0,
     IFERROR(HOUR(テーブル141523242536[[#This Row],[列4]]-テーブル141523242536[[#This Row],[列15]]-テーブル141523242536[[#This Row],[列2]]),
                  IFERROR(HOUR(テーブル141523242536[[#This Row],[列4]]-テーブル141523242536[[#This Row],[列2]]),
                               0)))</f>
        <v>0</v>
      </c>
      <c r="H19" s="28" t="s">
        <v>22</v>
      </c>
      <c r="I19" s="34" t="str">
        <f>IF(OR(テーブル141523242536[[#This Row],[列2]]="",
          テーブル141523242536[[#This Row],[列4]]=""),
     "00",
     IF(ISERROR(MINUTE(テーブル141523242536[[#This Row],[列4]]-テーブル141523242536[[#This Row],[列15]]-テーブル141523242536[[#This Row],[列2]])),
        IF(ISERROR(MINUTE(テーブル141523242536[[#This Row],[列4]]-テーブル141523242536[[#This Row],[列2]])),
           "00",
           IF(MINUTE(テーブル141523242536[[#This Row],[列4]]-テーブル141523242536[[#This Row],[列2]])&lt;30,
              "00",
              30)),
        IF(MINUTE(テーブル141523242536[[#This Row],[列4]]-テーブル141523242536[[#This Row],[列15]]-テーブル141523242536[[#This Row],[列2]])&lt;30,
           "00",
           30)))</f>
        <v>00</v>
      </c>
      <c r="J19" s="30" t="s">
        <v>23</v>
      </c>
      <c r="K19" s="31">
        <f>IFERROR((テーブル141523242536[[#This Row],[列5]]+テーブル141523242536[[#This Row],[列7]]/60)*$C$5,"")</f>
        <v>0</v>
      </c>
      <c r="L19" s="32" t="s">
        <v>4</v>
      </c>
      <c r="M19" s="149"/>
      <c r="N19" s="33"/>
      <c r="O19" s="50"/>
      <c r="P19" s="25"/>
    </row>
    <row r="20" spans="1:16" ht="22.5" customHeight="1" x14ac:dyDescent="0.15">
      <c r="A20" s="137"/>
      <c r="B20" s="160" t="str">
        <f>IF(テーブル141523242536[[#This Row],[列1]]="",
    "",
    TEXT(テーブル141523242536[[#This Row],[列1]],"(aaa)"))</f>
        <v/>
      </c>
      <c r="C20" s="138" t="s">
        <v>20</v>
      </c>
      <c r="D20" s="59" t="s">
        <v>21</v>
      </c>
      <c r="E20" s="143" t="s">
        <v>20</v>
      </c>
      <c r="F20" s="144" t="s">
        <v>32</v>
      </c>
      <c r="G20" s="27">
        <f>IF(OR(テーブル141523242536[[#This Row],[列2]]="",
          テーブル141523242536[[#This Row],[列4]]=""),
     0,
     IFERROR(HOUR(テーブル141523242536[[#This Row],[列4]]-テーブル141523242536[[#This Row],[列15]]-テーブル141523242536[[#This Row],[列2]]),
                  IFERROR(HOUR(テーブル141523242536[[#This Row],[列4]]-テーブル141523242536[[#This Row],[列2]]),
                               0)))</f>
        <v>0</v>
      </c>
      <c r="H20" s="28" t="s">
        <v>22</v>
      </c>
      <c r="I20" s="34" t="str">
        <f>IF(OR(テーブル141523242536[[#This Row],[列2]]="",
          テーブル141523242536[[#This Row],[列4]]=""),
     "00",
     IF(ISERROR(MINUTE(テーブル141523242536[[#This Row],[列4]]-テーブル141523242536[[#This Row],[列15]]-テーブル141523242536[[#This Row],[列2]])),
        IF(ISERROR(MINUTE(テーブル141523242536[[#This Row],[列4]]-テーブル141523242536[[#This Row],[列2]])),
           "00",
           IF(MINUTE(テーブル141523242536[[#This Row],[列4]]-テーブル141523242536[[#This Row],[列2]])&lt;30,
              "00",
              30)),
        IF(MINUTE(テーブル141523242536[[#This Row],[列4]]-テーブル141523242536[[#This Row],[列15]]-テーブル141523242536[[#This Row],[列2]])&lt;30,
           "00",
           30)))</f>
        <v>00</v>
      </c>
      <c r="J20" s="30" t="s">
        <v>23</v>
      </c>
      <c r="K20" s="31">
        <f>IFERROR((テーブル141523242536[[#This Row],[列5]]+テーブル141523242536[[#This Row],[列7]]/60)*$C$5,"")</f>
        <v>0</v>
      </c>
      <c r="L20" s="32" t="s">
        <v>4</v>
      </c>
      <c r="M20" s="149"/>
      <c r="N20" s="33"/>
      <c r="O20" s="50"/>
      <c r="P20" s="25"/>
    </row>
    <row r="21" spans="1:16" ht="22.5" customHeight="1" x14ac:dyDescent="0.15">
      <c r="A21" s="137"/>
      <c r="B21" s="160" t="str">
        <f>IF(テーブル141523242536[[#This Row],[列1]]="",
    "",
    TEXT(テーブル141523242536[[#This Row],[列1]],"(aaa)"))</f>
        <v/>
      </c>
      <c r="C21" s="138" t="s">
        <v>20</v>
      </c>
      <c r="D21" s="59" t="s">
        <v>21</v>
      </c>
      <c r="E21" s="143" t="s">
        <v>20</v>
      </c>
      <c r="F21" s="144" t="s">
        <v>32</v>
      </c>
      <c r="G21" s="27">
        <f>IF(OR(テーブル141523242536[[#This Row],[列2]]="",
          テーブル141523242536[[#This Row],[列4]]=""),
     0,
     IFERROR(HOUR(テーブル141523242536[[#This Row],[列4]]-テーブル141523242536[[#This Row],[列15]]-テーブル141523242536[[#This Row],[列2]]),
                  IFERROR(HOUR(テーブル141523242536[[#This Row],[列4]]-テーブル141523242536[[#This Row],[列2]]),
                               0)))</f>
        <v>0</v>
      </c>
      <c r="H21" s="28" t="s">
        <v>22</v>
      </c>
      <c r="I21" s="34" t="str">
        <f>IF(OR(テーブル141523242536[[#This Row],[列2]]="",
          テーブル141523242536[[#This Row],[列4]]=""),
     "00",
     IF(ISERROR(MINUTE(テーブル141523242536[[#This Row],[列4]]-テーブル141523242536[[#This Row],[列15]]-テーブル141523242536[[#This Row],[列2]])),
        IF(ISERROR(MINUTE(テーブル141523242536[[#This Row],[列4]]-テーブル141523242536[[#This Row],[列2]])),
           "00",
           IF(MINUTE(テーブル141523242536[[#This Row],[列4]]-テーブル141523242536[[#This Row],[列2]])&lt;30,
              "00",
              30)),
        IF(MINUTE(テーブル141523242536[[#This Row],[列4]]-テーブル141523242536[[#This Row],[列15]]-テーブル141523242536[[#This Row],[列2]])&lt;30,
           "00",
           30)))</f>
        <v>00</v>
      </c>
      <c r="J21" s="30" t="s">
        <v>23</v>
      </c>
      <c r="K21" s="31">
        <f>IFERROR((テーブル141523242536[[#This Row],[列5]]+テーブル141523242536[[#This Row],[列7]]/60)*$C$5,"")</f>
        <v>0</v>
      </c>
      <c r="L21" s="32" t="s">
        <v>4</v>
      </c>
      <c r="M21" s="149"/>
      <c r="N21" s="33"/>
      <c r="O21" s="50"/>
      <c r="P21" s="25"/>
    </row>
    <row r="22" spans="1:16" ht="22.5" customHeight="1" x14ac:dyDescent="0.15">
      <c r="A22" s="137"/>
      <c r="B22" s="160" t="str">
        <f>IF(テーブル141523242536[[#This Row],[列1]]="",
    "",
    TEXT(テーブル141523242536[[#This Row],[列1]],"(aaa)"))</f>
        <v/>
      </c>
      <c r="C22" s="138" t="s">
        <v>20</v>
      </c>
      <c r="D22" s="59" t="s">
        <v>21</v>
      </c>
      <c r="E22" s="143" t="s">
        <v>20</v>
      </c>
      <c r="F22" s="144" t="s">
        <v>32</v>
      </c>
      <c r="G22" s="27">
        <f>IF(OR(テーブル141523242536[[#This Row],[列2]]="",
          テーブル141523242536[[#This Row],[列4]]=""),
     0,
     IFERROR(HOUR(テーブル141523242536[[#This Row],[列4]]-テーブル141523242536[[#This Row],[列15]]-テーブル141523242536[[#This Row],[列2]]),
                  IFERROR(HOUR(テーブル141523242536[[#This Row],[列4]]-テーブル141523242536[[#This Row],[列2]]),
                               0)))</f>
        <v>0</v>
      </c>
      <c r="H22" s="28" t="s">
        <v>22</v>
      </c>
      <c r="I22" s="34" t="str">
        <f>IF(OR(テーブル141523242536[[#This Row],[列2]]="",
          テーブル141523242536[[#This Row],[列4]]=""),
     "00",
     IF(ISERROR(MINUTE(テーブル141523242536[[#This Row],[列4]]-テーブル141523242536[[#This Row],[列15]]-テーブル141523242536[[#This Row],[列2]])),
        IF(ISERROR(MINUTE(テーブル141523242536[[#This Row],[列4]]-テーブル141523242536[[#This Row],[列2]])),
           "00",
           IF(MINUTE(テーブル141523242536[[#This Row],[列4]]-テーブル141523242536[[#This Row],[列2]])&lt;30,
              "00",
              30)),
        IF(MINUTE(テーブル141523242536[[#This Row],[列4]]-テーブル141523242536[[#This Row],[列15]]-テーブル141523242536[[#This Row],[列2]])&lt;30,
           "00",
           30)))</f>
        <v>00</v>
      </c>
      <c r="J22" s="30" t="s">
        <v>23</v>
      </c>
      <c r="K22" s="31">
        <f>IFERROR((テーブル141523242536[[#This Row],[列5]]+テーブル141523242536[[#This Row],[列7]]/60)*$C$5,"")</f>
        <v>0</v>
      </c>
      <c r="L22" s="32" t="s">
        <v>4</v>
      </c>
      <c r="M22" s="149"/>
      <c r="N22" s="33"/>
      <c r="O22" s="50"/>
      <c r="P22" s="25"/>
    </row>
    <row r="23" spans="1:16" ht="22.5" customHeight="1" x14ac:dyDescent="0.15">
      <c r="A23" s="137"/>
      <c r="B23" s="160" t="str">
        <f>IF(テーブル141523242536[[#This Row],[列1]]="",
    "",
    TEXT(テーブル141523242536[[#This Row],[列1]],"(aaa)"))</f>
        <v/>
      </c>
      <c r="C23" s="138" t="s">
        <v>20</v>
      </c>
      <c r="D23" s="59" t="s">
        <v>21</v>
      </c>
      <c r="E23" s="143" t="s">
        <v>20</v>
      </c>
      <c r="F23" s="144" t="s">
        <v>32</v>
      </c>
      <c r="G23" s="27">
        <f>IF(OR(テーブル141523242536[[#This Row],[列2]]="",
          テーブル141523242536[[#This Row],[列4]]=""),
     0,
     IFERROR(HOUR(テーブル141523242536[[#This Row],[列4]]-テーブル141523242536[[#This Row],[列15]]-テーブル141523242536[[#This Row],[列2]]),
                  IFERROR(HOUR(テーブル141523242536[[#This Row],[列4]]-テーブル141523242536[[#This Row],[列2]]),
                               0)))</f>
        <v>0</v>
      </c>
      <c r="H23" s="28" t="s">
        <v>22</v>
      </c>
      <c r="I23" s="34" t="str">
        <f>IF(OR(テーブル141523242536[[#This Row],[列2]]="",
          テーブル141523242536[[#This Row],[列4]]=""),
     "00",
     IF(ISERROR(MINUTE(テーブル141523242536[[#This Row],[列4]]-テーブル141523242536[[#This Row],[列15]]-テーブル141523242536[[#This Row],[列2]])),
        IF(ISERROR(MINUTE(テーブル141523242536[[#This Row],[列4]]-テーブル141523242536[[#This Row],[列2]])),
           "00",
           IF(MINUTE(テーブル141523242536[[#This Row],[列4]]-テーブル141523242536[[#This Row],[列2]])&lt;30,
              "00",
              30)),
        IF(MINUTE(テーブル141523242536[[#This Row],[列4]]-テーブル141523242536[[#This Row],[列15]]-テーブル141523242536[[#This Row],[列2]])&lt;30,
           "00",
           30)))</f>
        <v>00</v>
      </c>
      <c r="J23" s="30" t="s">
        <v>23</v>
      </c>
      <c r="K23" s="31">
        <f>IFERROR((テーブル141523242536[[#This Row],[列5]]+テーブル141523242536[[#This Row],[列7]]/60)*$C$5,"")</f>
        <v>0</v>
      </c>
      <c r="L23" s="32" t="s">
        <v>4</v>
      </c>
      <c r="M23" s="149"/>
      <c r="N23" s="33"/>
      <c r="O23" s="50"/>
      <c r="P23" s="25"/>
    </row>
    <row r="24" spans="1:16" ht="22.5" customHeight="1" x14ac:dyDescent="0.15">
      <c r="A24" s="137"/>
      <c r="B24" s="160" t="str">
        <f>IF(テーブル141523242536[[#This Row],[列1]]="",
    "",
    TEXT(テーブル141523242536[[#This Row],[列1]],"(aaa)"))</f>
        <v/>
      </c>
      <c r="C24" s="138" t="s">
        <v>20</v>
      </c>
      <c r="D24" s="59" t="s">
        <v>21</v>
      </c>
      <c r="E24" s="143" t="s">
        <v>20</v>
      </c>
      <c r="F24" s="144" t="s">
        <v>32</v>
      </c>
      <c r="G24" s="27">
        <f>IF(OR(テーブル141523242536[[#This Row],[列2]]="",
          テーブル141523242536[[#This Row],[列4]]=""),
     0,
     IFERROR(HOUR(テーブル141523242536[[#This Row],[列4]]-テーブル141523242536[[#This Row],[列15]]-テーブル141523242536[[#This Row],[列2]]),
                  IFERROR(HOUR(テーブル141523242536[[#This Row],[列4]]-テーブル141523242536[[#This Row],[列2]]),
                               0)))</f>
        <v>0</v>
      </c>
      <c r="H24" s="28" t="s">
        <v>22</v>
      </c>
      <c r="I24" s="34" t="str">
        <f>IF(OR(テーブル141523242536[[#This Row],[列2]]="",
          テーブル141523242536[[#This Row],[列4]]=""),
     "00",
     IF(ISERROR(MINUTE(テーブル141523242536[[#This Row],[列4]]-テーブル141523242536[[#This Row],[列15]]-テーブル141523242536[[#This Row],[列2]])),
        IF(ISERROR(MINUTE(テーブル141523242536[[#This Row],[列4]]-テーブル141523242536[[#This Row],[列2]])),
           "00",
           IF(MINUTE(テーブル141523242536[[#This Row],[列4]]-テーブル141523242536[[#This Row],[列2]])&lt;30,
              "00",
              30)),
        IF(MINUTE(テーブル141523242536[[#This Row],[列4]]-テーブル141523242536[[#This Row],[列15]]-テーブル141523242536[[#This Row],[列2]])&lt;30,
           "00",
           30)))</f>
        <v>00</v>
      </c>
      <c r="J24" s="30" t="s">
        <v>23</v>
      </c>
      <c r="K24" s="31">
        <f>IFERROR((テーブル141523242536[[#This Row],[列5]]+テーブル141523242536[[#This Row],[列7]]/60)*$C$5,"")</f>
        <v>0</v>
      </c>
      <c r="L24" s="32" t="s">
        <v>4</v>
      </c>
      <c r="M24" s="148"/>
      <c r="N24" s="33"/>
      <c r="O24" s="50"/>
      <c r="P24" s="25"/>
    </row>
    <row r="25" spans="1:16" ht="22.5" customHeight="1" x14ac:dyDescent="0.15">
      <c r="A25" s="137"/>
      <c r="B25" s="160" t="str">
        <f>IF(テーブル141523242536[[#This Row],[列1]]="",
    "",
    TEXT(テーブル141523242536[[#This Row],[列1]],"(aaa)"))</f>
        <v/>
      </c>
      <c r="C25" s="138" t="s">
        <v>20</v>
      </c>
      <c r="D25" s="59" t="s">
        <v>21</v>
      </c>
      <c r="E25" s="143" t="s">
        <v>20</v>
      </c>
      <c r="F25" s="144" t="s">
        <v>32</v>
      </c>
      <c r="G25" s="27">
        <f>IF(OR(テーブル141523242536[[#This Row],[列2]]="",
          テーブル141523242536[[#This Row],[列4]]=""),
     0,
     IFERROR(HOUR(テーブル141523242536[[#This Row],[列4]]-テーブル141523242536[[#This Row],[列15]]-テーブル141523242536[[#This Row],[列2]]),
                  IFERROR(HOUR(テーブル141523242536[[#This Row],[列4]]-テーブル141523242536[[#This Row],[列2]]),
                               0)))</f>
        <v>0</v>
      </c>
      <c r="H25" s="28" t="s">
        <v>22</v>
      </c>
      <c r="I25" s="34" t="str">
        <f>IF(OR(テーブル141523242536[[#This Row],[列2]]="",
          テーブル141523242536[[#This Row],[列4]]=""),
     "00",
     IF(ISERROR(MINUTE(テーブル141523242536[[#This Row],[列4]]-テーブル141523242536[[#This Row],[列15]]-テーブル141523242536[[#This Row],[列2]])),
        IF(ISERROR(MINUTE(テーブル141523242536[[#This Row],[列4]]-テーブル141523242536[[#This Row],[列2]])),
           "00",
           IF(MINUTE(テーブル141523242536[[#This Row],[列4]]-テーブル141523242536[[#This Row],[列2]])&lt;30,
              "00",
              30)),
        IF(MINUTE(テーブル141523242536[[#This Row],[列4]]-テーブル141523242536[[#This Row],[列15]]-テーブル141523242536[[#This Row],[列2]])&lt;30,
           "00",
           30)))</f>
        <v>00</v>
      </c>
      <c r="J25" s="30" t="s">
        <v>23</v>
      </c>
      <c r="K25" s="31">
        <f>IFERROR((テーブル141523242536[[#This Row],[列5]]+テーブル141523242536[[#This Row],[列7]]/60)*$C$5,"")</f>
        <v>0</v>
      </c>
      <c r="L25" s="32" t="s">
        <v>4</v>
      </c>
      <c r="M25" s="149"/>
      <c r="N25" s="33"/>
      <c r="O25" s="50"/>
      <c r="P25" s="25"/>
    </row>
    <row r="26" spans="1:16" ht="22.5" customHeight="1" x14ac:dyDescent="0.15">
      <c r="A26" s="137"/>
      <c r="B26" s="160" t="str">
        <f>IF(テーブル141523242536[[#This Row],[列1]]="",
    "",
    TEXT(テーブル141523242536[[#This Row],[列1]],"(aaa)"))</f>
        <v/>
      </c>
      <c r="C26" s="138" t="s">
        <v>20</v>
      </c>
      <c r="D26" s="59" t="s">
        <v>21</v>
      </c>
      <c r="E26" s="143" t="s">
        <v>20</v>
      </c>
      <c r="F26" s="144" t="s">
        <v>32</v>
      </c>
      <c r="G26" s="27">
        <f>IF(OR(テーブル141523242536[[#This Row],[列2]]="",
          テーブル141523242536[[#This Row],[列4]]=""),
     0,
     IFERROR(HOUR(テーブル141523242536[[#This Row],[列4]]-テーブル141523242536[[#This Row],[列15]]-テーブル141523242536[[#This Row],[列2]]),
                  IFERROR(HOUR(テーブル141523242536[[#This Row],[列4]]-テーブル141523242536[[#This Row],[列2]]),
                               0)))</f>
        <v>0</v>
      </c>
      <c r="H26" s="28" t="s">
        <v>22</v>
      </c>
      <c r="I26" s="34" t="str">
        <f>IF(OR(テーブル141523242536[[#This Row],[列2]]="",
          テーブル141523242536[[#This Row],[列4]]=""),
     "00",
     IF(ISERROR(MINUTE(テーブル141523242536[[#This Row],[列4]]-テーブル141523242536[[#This Row],[列15]]-テーブル141523242536[[#This Row],[列2]])),
        IF(ISERROR(MINUTE(テーブル141523242536[[#This Row],[列4]]-テーブル141523242536[[#This Row],[列2]])),
           "00",
           IF(MINUTE(テーブル141523242536[[#This Row],[列4]]-テーブル141523242536[[#This Row],[列2]])&lt;30,
              "00",
              30)),
        IF(MINUTE(テーブル141523242536[[#This Row],[列4]]-テーブル141523242536[[#This Row],[列15]]-テーブル141523242536[[#This Row],[列2]])&lt;30,
           "00",
           30)))</f>
        <v>00</v>
      </c>
      <c r="J26" s="30" t="s">
        <v>23</v>
      </c>
      <c r="K26" s="31">
        <f>IFERROR((テーブル141523242536[[#This Row],[列5]]+テーブル141523242536[[#This Row],[列7]]/60)*$C$5,"")</f>
        <v>0</v>
      </c>
      <c r="L26" s="32" t="s">
        <v>4</v>
      </c>
      <c r="M26" s="149"/>
      <c r="N26" s="33"/>
      <c r="O26" s="50"/>
      <c r="P26" s="25"/>
    </row>
    <row r="27" spans="1:16" ht="22.5" customHeight="1" x14ac:dyDescent="0.15">
      <c r="A27" s="137"/>
      <c r="B27" s="160" t="str">
        <f>IF(テーブル141523242536[[#This Row],[列1]]="",
    "",
    TEXT(テーブル141523242536[[#This Row],[列1]],"(aaa)"))</f>
        <v/>
      </c>
      <c r="C27" s="138" t="s">
        <v>20</v>
      </c>
      <c r="D27" s="59" t="s">
        <v>21</v>
      </c>
      <c r="E27" s="143" t="s">
        <v>20</v>
      </c>
      <c r="F27" s="144" t="s">
        <v>32</v>
      </c>
      <c r="G27" s="27">
        <f>IF(OR(テーブル141523242536[[#This Row],[列2]]="",
          テーブル141523242536[[#This Row],[列4]]=""),
     0,
     IFERROR(HOUR(テーブル141523242536[[#This Row],[列4]]-テーブル141523242536[[#This Row],[列15]]-テーブル141523242536[[#This Row],[列2]]),
                  IFERROR(HOUR(テーブル141523242536[[#This Row],[列4]]-テーブル141523242536[[#This Row],[列2]]),
                               0)))</f>
        <v>0</v>
      </c>
      <c r="H27" s="28" t="s">
        <v>22</v>
      </c>
      <c r="I27" s="34" t="str">
        <f>IF(OR(テーブル141523242536[[#This Row],[列2]]="",
          テーブル141523242536[[#This Row],[列4]]=""),
     "00",
     IF(ISERROR(MINUTE(テーブル141523242536[[#This Row],[列4]]-テーブル141523242536[[#This Row],[列15]]-テーブル141523242536[[#This Row],[列2]])),
        IF(ISERROR(MINUTE(テーブル141523242536[[#This Row],[列4]]-テーブル141523242536[[#This Row],[列2]])),
           "00",
           IF(MINUTE(テーブル141523242536[[#This Row],[列4]]-テーブル141523242536[[#This Row],[列2]])&lt;30,
              "00",
              30)),
        IF(MINUTE(テーブル141523242536[[#This Row],[列4]]-テーブル141523242536[[#This Row],[列15]]-テーブル141523242536[[#This Row],[列2]])&lt;30,
           "00",
           30)))</f>
        <v>00</v>
      </c>
      <c r="J27" s="30" t="s">
        <v>23</v>
      </c>
      <c r="K27" s="31">
        <f>IFERROR((テーブル141523242536[[#This Row],[列5]]+テーブル141523242536[[#This Row],[列7]]/60)*$C$5,"")</f>
        <v>0</v>
      </c>
      <c r="L27" s="32" t="s">
        <v>4</v>
      </c>
      <c r="M27" s="149"/>
      <c r="N27" s="33"/>
      <c r="O27" s="50"/>
      <c r="P27" s="25"/>
    </row>
    <row r="28" spans="1:16" ht="22.5" customHeight="1" x14ac:dyDescent="0.15">
      <c r="A28" s="137"/>
      <c r="B28" s="160" t="str">
        <f>IF(テーブル141523242536[[#This Row],[列1]]="",
    "",
    TEXT(テーブル141523242536[[#This Row],[列1]],"(aaa)"))</f>
        <v/>
      </c>
      <c r="C28" s="138" t="s">
        <v>20</v>
      </c>
      <c r="D28" s="59" t="s">
        <v>21</v>
      </c>
      <c r="E28" s="143" t="s">
        <v>20</v>
      </c>
      <c r="F28" s="144" t="s">
        <v>32</v>
      </c>
      <c r="G28" s="27">
        <f>IF(OR(テーブル141523242536[[#This Row],[列2]]="",
          テーブル141523242536[[#This Row],[列4]]=""),
     0,
     IFERROR(HOUR(テーブル141523242536[[#This Row],[列4]]-テーブル141523242536[[#This Row],[列15]]-テーブル141523242536[[#This Row],[列2]]),
                  IFERROR(HOUR(テーブル141523242536[[#This Row],[列4]]-テーブル141523242536[[#This Row],[列2]]),
                               0)))</f>
        <v>0</v>
      </c>
      <c r="H28" s="28" t="s">
        <v>22</v>
      </c>
      <c r="I28" s="34" t="str">
        <f>IF(OR(テーブル141523242536[[#This Row],[列2]]="",
          テーブル141523242536[[#This Row],[列4]]=""),
     "00",
     IF(ISERROR(MINUTE(テーブル141523242536[[#This Row],[列4]]-テーブル141523242536[[#This Row],[列15]]-テーブル141523242536[[#This Row],[列2]])),
        IF(ISERROR(MINUTE(テーブル141523242536[[#This Row],[列4]]-テーブル141523242536[[#This Row],[列2]])),
           "00",
           IF(MINUTE(テーブル141523242536[[#This Row],[列4]]-テーブル141523242536[[#This Row],[列2]])&lt;30,
              "00",
              30)),
        IF(MINUTE(テーブル141523242536[[#This Row],[列4]]-テーブル141523242536[[#This Row],[列15]]-テーブル141523242536[[#This Row],[列2]])&lt;30,
           "00",
           30)))</f>
        <v>00</v>
      </c>
      <c r="J28" s="30" t="s">
        <v>23</v>
      </c>
      <c r="K28" s="31">
        <f>IFERROR((テーブル141523242536[[#This Row],[列5]]+テーブル141523242536[[#This Row],[列7]]/60)*$C$5,"")</f>
        <v>0</v>
      </c>
      <c r="L28" s="32" t="s">
        <v>4</v>
      </c>
      <c r="M28" s="149"/>
      <c r="N28" s="33"/>
      <c r="O28" s="50"/>
      <c r="P28" s="25"/>
    </row>
    <row r="29" spans="1:16" ht="22.5" customHeight="1" x14ac:dyDescent="0.15">
      <c r="A29" s="137"/>
      <c r="B29" s="160" t="str">
        <f>IF(テーブル141523242536[[#This Row],[列1]]="",
    "",
    TEXT(テーブル141523242536[[#This Row],[列1]],"(aaa)"))</f>
        <v/>
      </c>
      <c r="C29" s="138" t="s">
        <v>20</v>
      </c>
      <c r="D29" s="59" t="s">
        <v>21</v>
      </c>
      <c r="E29" s="143" t="s">
        <v>20</v>
      </c>
      <c r="F29" s="144" t="s">
        <v>32</v>
      </c>
      <c r="G29" s="27">
        <f>IF(OR(テーブル141523242536[[#This Row],[列2]]="",
          テーブル141523242536[[#This Row],[列4]]=""),
     0,
     IFERROR(HOUR(テーブル141523242536[[#This Row],[列4]]-テーブル141523242536[[#This Row],[列15]]-テーブル141523242536[[#This Row],[列2]]),
                  IFERROR(HOUR(テーブル141523242536[[#This Row],[列4]]-テーブル141523242536[[#This Row],[列2]]),
                               0)))</f>
        <v>0</v>
      </c>
      <c r="H29" s="28" t="s">
        <v>22</v>
      </c>
      <c r="I29" s="34" t="str">
        <f>IF(OR(テーブル141523242536[[#This Row],[列2]]="",
          テーブル141523242536[[#This Row],[列4]]=""),
     "00",
     IF(ISERROR(MINUTE(テーブル141523242536[[#This Row],[列4]]-テーブル141523242536[[#This Row],[列15]]-テーブル141523242536[[#This Row],[列2]])),
        IF(ISERROR(MINUTE(テーブル141523242536[[#This Row],[列4]]-テーブル141523242536[[#This Row],[列2]])),
           "00",
           IF(MINUTE(テーブル141523242536[[#This Row],[列4]]-テーブル141523242536[[#This Row],[列2]])&lt;30,
              "00",
              30)),
        IF(MINUTE(テーブル141523242536[[#This Row],[列4]]-テーブル141523242536[[#This Row],[列15]]-テーブル141523242536[[#This Row],[列2]])&lt;30,
           "00",
           30)))</f>
        <v>00</v>
      </c>
      <c r="J29" s="30" t="s">
        <v>23</v>
      </c>
      <c r="K29" s="31">
        <f>IFERROR((テーブル141523242536[[#This Row],[列5]]+テーブル141523242536[[#This Row],[列7]]/60)*$C$5,"")</f>
        <v>0</v>
      </c>
      <c r="L29" s="32" t="s">
        <v>4</v>
      </c>
      <c r="M29" s="149"/>
      <c r="N29" s="33"/>
      <c r="O29" s="50"/>
      <c r="P29" s="25"/>
    </row>
    <row r="30" spans="1:16" ht="22.5" customHeight="1" thickBot="1" x14ac:dyDescent="0.2">
      <c r="A30" s="139"/>
      <c r="B30" s="161" t="str">
        <f>IF(テーブル141523242536[[#This Row],[列1]]="",
    "",
    TEXT(テーブル141523242536[[#This Row],[列1]],"(aaa)"))</f>
        <v/>
      </c>
      <c r="C30" s="140" t="s">
        <v>20</v>
      </c>
      <c r="D30" s="35" t="s">
        <v>21</v>
      </c>
      <c r="E30" s="145" t="s">
        <v>20</v>
      </c>
      <c r="F30" s="146" t="s">
        <v>32</v>
      </c>
      <c r="G30" s="36">
        <f>IF(OR(テーブル141523242536[[#This Row],[列2]]="",
          テーブル141523242536[[#This Row],[列4]]=""),
     0,
     IFERROR(HOUR(テーブル141523242536[[#This Row],[列4]]-テーブル141523242536[[#This Row],[列15]]-テーブル141523242536[[#This Row],[列2]]),
                  IFERROR(HOUR(テーブル141523242536[[#This Row],[列4]]-テーブル141523242536[[#This Row],[列2]]),
                               0)))</f>
        <v>0</v>
      </c>
      <c r="H30" s="37" t="s">
        <v>22</v>
      </c>
      <c r="I30" s="38" t="str">
        <f>IF(OR(テーブル141523242536[[#This Row],[列2]]="",
          テーブル141523242536[[#This Row],[列4]]=""),
     "00",
     IF(ISERROR(MINUTE(テーブル141523242536[[#This Row],[列4]]-テーブル141523242536[[#This Row],[列15]]-テーブル141523242536[[#This Row],[列2]])),
        IF(ISERROR(MINUTE(テーブル141523242536[[#This Row],[列4]]-テーブル141523242536[[#This Row],[列2]])),
           "00",
           IF(MINUTE(テーブル141523242536[[#This Row],[列4]]-テーブル141523242536[[#This Row],[列2]])&lt;30,
              "00",
              30)),
        IF(MINUTE(テーブル141523242536[[#This Row],[列4]]-テーブル141523242536[[#This Row],[列15]]-テーブル141523242536[[#This Row],[列2]])&lt;30,
           "00",
           30)))</f>
        <v>00</v>
      </c>
      <c r="J30" s="39" t="s">
        <v>23</v>
      </c>
      <c r="K30" s="40">
        <f>IFERROR((テーブル141523242536[[#This Row],[列5]]+テーブル141523242536[[#This Row],[列7]]/60)*$C$5,"")</f>
        <v>0</v>
      </c>
      <c r="L30" s="41" t="s">
        <v>4</v>
      </c>
      <c r="M30" s="150"/>
      <c r="N30" s="42"/>
      <c r="O30" s="50"/>
      <c r="P30" s="25"/>
    </row>
    <row r="31" spans="1:16" ht="22.5" customHeight="1" thickBot="1" x14ac:dyDescent="0.2">
      <c r="A31" s="189" t="s">
        <v>27</v>
      </c>
      <c r="B31" s="190"/>
      <c r="C31" s="191"/>
      <c r="D31" s="192"/>
      <c r="E31" s="193"/>
      <c r="F31" s="57"/>
      <c r="G31" s="194">
        <f>SUM(テーブル141523242536[[#All],[列5]])+SUM(テーブル141523242536[[#All],[列7]])/60</f>
        <v>0</v>
      </c>
      <c r="H31" s="195"/>
      <c r="I31" s="196" t="s">
        <v>24</v>
      </c>
      <c r="J31" s="197"/>
      <c r="K31" s="43">
        <f>SUM(テーブル141523242536[[#All],[列9]])</f>
        <v>0</v>
      </c>
      <c r="L31" s="44" t="s">
        <v>4</v>
      </c>
      <c r="M31" s="185"/>
      <c r="N31" s="186"/>
    </row>
    <row r="32" spans="1:16" x14ac:dyDescent="0.15">
      <c r="A32" s="45"/>
      <c r="B32" s="45"/>
      <c r="C32" s="46"/>
      <c r="D32" s="46"/>
      <c r="E32" s="46"/>
      <c r="F32" s="46"/>
      <c r="G32" s="47"/>
      <c r="H32" s="47"/>
      <c r="I32" s="46"/>
      <c r="J32" s="46"/>
      <c r="K32" s="48"/>
      <c r="L32" s="10"/>
      <c r="M32" s="49"/>
    </row>
  </sheetData>
  <sheetProtection selectLockedCells="1"/>
  <mergeCells count="17">
    <mergeCell ref="K7:L7"/>
    <mergeCell ref="D1:M1"/>
    <mergeCell ref="A2:M2"/>
    <mergeCell ref="A3:B3"/>
    <mergeCell ref="C3:E3"/>
    <mergeCell ref="A4:B4"/>
    <mergeCell ref="C4:E4"/>
    <mergeCell ref="A5:B5"/>
    <mergeCell ref="C5:E5"/>
    <mergeCell ref="A7:B7"/>
    <mergeCell ref="C7:E7"/>
    <mergeCell ref="G7:J7"/>
    <mergeCell ref="A31:B31"/>
    <mergeCell ref="C31:E31"/>
    <mergeCell ref="G31:H31"/>
    <mergeCell ref="I31:J31"/>
    <mergeCell ref="M31:N31"/>
  </mergeCells>
  <phoneticPr fontId="2"/>
  <printOptions horizontalCentered="1"/>
  <pageMargins left="0.39370078740157483" right="0.39370078740157483" top="0.78740157480314965" bottom="0.78740157480314965" header="0.23622047244094491" footer="0.31496062992125984"/>
  <pageSetup paperSize="9" orientation="portrait" r:id="rId1"/>
  <headerFooter alignWithMargins="0"/>
  <drawing r:id="rId2"/>
  <tableParts count="1">
    <tablePart r:id="rId3"/>
  </tablePart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P32"/>
  <sheetViews>
    <sheetView zoomScale="110" zoomScaleNormal="110" workbookViewId="0">
      <selection activeCell="B8" sqref="B8:B30"/>
    </sheetView>
  </sheetViews>
  <sheetFormatPr defaultColWidth="11.375" defaultRowHeight="10.5" x14ac:dyDescent="0.15"/>
  <cols>
    <col min="1" max="1" width="6.25" style="8" customWidth="1"/>
    <col min="2" max="2" width="3.125" style="8" customWidth="1"/>
    <col min="3" max="3" width="6.25" style="8" customWidth="1"/>
    <col min="4" max="4" width="3.125" style="13" customWidth="1"/>
    <col min="5" max="6" width="6.25" style="8" customWidth="1"/>
    <col min="7" max="10" width="3.125" style="8" customWidth="1"/>
    <col min="11" max="11" width="6.25" style="8" customWidth="1"/>
    <col min="12" max="12" width="3.125" style="8" customWidth="1"/>
    <col min="13" max="13" width="37.5" style="11" customWidth="1"/>
    <col min="14" max="15" width="6.25" style="8" customWidth="1"/>
    <col min="16" max="256" width="11.375" style="8"/>
    <col min="257" max="257" width="16.75" style="8" customWidth="1"/>
    <col min="258" max="258" width="11.125" style="8" customWidth="1"/>
    <col min="259" max="259" width="3.75" style="8" bestFit="1" customWidth="1"/>
    <col min="260" max="260" width="11.125" style="8" customWidth="1"/>
    <col min="261" max="261" width="6" style="8" customWidth="1"/>
    <col min="262" max="262" width="5.125" style="8" customWidth="1"/>
    <col min="263" max="263" width="5.75" style="8" customWidth="1"/>
    <col min="264" max="264" width="3.125" style="8" customWidth="1"/>
    <col min="265" max="265" width="12.875" style="8" customWidth="1"/>
    <col min="266" max="266" width="2.875" style="8" customWidth="1"/>
    <col min="267" max="267" width="83.875" style="8" customWidth="1"/>
    <col min="268" max="512" width="11.375" style="8"/>
    <col min="513" max="513" width="16.75" style="8" customWidth="1"/>
    <col min="514" max="514" width="11.125" style="8" customWidth="1"/>
    <col min="515" max="515" width="3.75" style="8" bestFit="1" customWidth="1"/>
    <col min="516" max="516" width="11.125" style="8" customWidth="1"/>
    <col min="517" max="517" width="6" style="8" customWidth="1"/>
    <col min="518" max="518" width="5.125" style="8" customWidth="1"/>
    <col min="519" max="519" width="5.75" style="8" customWidth="1"/>
    <col min="520" max="520" width="3.125" style="8" customWidth="1"/>
    <col min="521" max="521" width="12.875" style="8" customWidth="1"/>
    <col min="522" max="522" width="2.875" style="8" customWidth="1"/>
    <col min="523" max="523" width="83.875" style="8" customWidth="1"/>
    <col min="524" max="768" width="11.375" style="8"/>
    <col min="769" max="769" width="16.75" style="8" customWidth="1"/>
    <col min="770" max="770" width="11.125" style="8" customWidth="1"/>
    <col min="771" max="771" width="3.75" style="8" bestFit="1" customWidth="1"/>
    <col min="772" max="772" width="11.125" style="8" customWidth="1"/>
    <col min="773" max="773" width="6" style="8" customWidth="1"/>
    <col min="774" max="774" width="5.125" style="8" customWidth="1"/>
    <col min="775" max="775" width="5.75" style="8" customWidth="1"/>
    <col min="776" max="776" width="3.125" style="8" customWidth="1"/>
    <col min="777" max="777" width="12.875" style="8" customWidth="1"/>
    <col min="778" max="778" width="2.875" style="8" customWidth="1"/>
    <col min="779" max="779" width="83.875" style="8" customWidth="1"/>
    <col min="780" max="1024" width="11.375" style="8"/>
    <col min="1025" max="1025" width="16.75" style="8" customWidth="1"/>
    <col min="1026" max="1026" width="11.125" style="8" customWidth="1"/>
    <col min="1027" max="1027" width="3.75" style="8" bestFit="1" customWidth="1"/>
    <col min="1028" max="1028" width="11.125" style="8" customWidth="1"/>
    <col min="1029" max="1029" width="6" style="8" customWidth="1"/>
    <col min="1030" max="1030" width="5.125" style="8" customWidth="1"/>
    <col min="1031" max="1031" width="5.75" style="8" customWidth="1"/>
    <col min="1032" max="1032" width="3.125" style="8" customWidth="1"/>
    <col min="1033" max="1033" width="12.875" style="8" customWidth="1"/>
    <col min="1034" max="1034" width="2.875" style="8" customWidth="1"/>
    <col min="1035" max="1035" width="83.875" style="8" customWidth="1"/>
    <col min="1036" max="1280" width="11.375" style="8"/>
    <col min="1281" max="1281" width="16.75" style="8" customWidth="1"/>
    <col min="1282" max="1282" width="11.125" style="8" customWidth="1"/>
    <col min="1283" max="1283" width="3.75" style="8" bestFit="1" customWidth="1"/>
    <col min="1284" max="1284" width="11.125" style="8" customWidth="1"/>
    <col min="1285" max="1285" width="6" style="8" customWidth="1"/>
    <col min="1286" max="1286" width="5.125" style="8" customWidth="1"/>
    <col min="1287" max="1287" width="5.75" style="8" customWidth="1"/>
    <col min="1288" max="1288" width="3.125" style="8" customWidth="1"/>
    <col min="1289" max="1289" width="12.875" style="8" customWidth="1"/>
    <col min="1290" max="1290" width="2.875" style="8" customWidth="1"/>
    <col min="1291" max="1291" width="83.875" style="8" customWidth="1"/>
    <col min="1292" max="1536" width="11.375" style="8"/>
    <col min="1537" max="1537" width="16.75" style="8" customWidth="1"/>
    <col min="1538" max="1538" width="11.125" style="8" customWidth="1"/>
    <col min="1539" max="1539" width="3.75" style="8" bestFit="1" customWidth="1"/>
    <col min="1540" max="1540" width="11.125" style="8" customWidth="1"/>
    <col min="1541" max="1541" width="6" style="8" customWidth="1"/>
    <col min="1542" max="1542" width="5.125" style="8" customWidth="1"/>
    <col min="1543" max="1543" width="5.75" style="8" customWidth="1"/>
    <col min="1544" max="1544" width="3.125" style="8" customWidth="1"/>
    <col min="1545" max="1545" width="12.875" style="8" customWidth="1"/>
    <col min="1546" max="1546" width="2.875" style="8" customWidth="1"/>
    <col min="1547" max="1547" width="83.875" style="8" customWidth="1"/>
    <col min="1548" max="1792" width="11.375" style="8"/>
    <col min="1793" max="1793" width="16.75" style="8" customWidth="1"/>
    <col min="1794" max="1794" width="11.125" style="8" customWidth="1"/>
    <col min="1795" max="1795" width="3.75" style="8" bestFit="1" customWidth="1"/>
    <col min="1796" max="1796" width="11.125" style="8" customWidth="1"/>
    <col min="1797" max="1797" width="6" style="8" customWidth="1"/>
    <col min="1798" max="1798" width="5.125" style="8" customWidth="1"/>
    <col min="1799" max="1799" width="5.75" style="8" customWidth="1"/>
    <col min="1800" max="1800" width="3.125" style="8" customWidth="1"/>
    <col min="1801" max="1801" width="12.875" style="8" customWidth="1"/>
    <col min="1802" max="1802" width="2.875" style="8" customWidth="1"/>
    <col min="1803" max="1803" width="83.875" style="8" customWidth="1"/>
    <col min="1804" max="2048" width="11.375" style="8"/>
    <col min="2049" max="2049" width="16.75" style="8" customWidth="1"/>
    <col min="2050" max="2050" width="11.125" style="8" customWidth="1"/>
    <col min="2051" max="2051" width="3.75" style="8" bestFit="1" customWidth="1"/>
    <col min="2052" max="2052" width="11.125" style="8" customWidth="1"/>
    <col min="2053" max="2053" width="6" style="8" customWidth="1"/>
    <col min="2054" max="2054" width="5.125" style="8" customWidth="1"/>
    <col min="2055" max="2055" width="5.75" style="8" customWidth="1"/>
    <col min="2056" max="2056" width="3.125" style="8" customWidth="1"/>
    <col min="2057" max="2057" width="12.875" style="8" customWidth="1"/>
    <col min="2058" max="2058" width="2.875" style="8" customWidth="1"/>
    <col min="2059" max="2059" width="83.875" style="8" customWidth="1"/>
    <col min="2060" max="2304" width="11.375" style="8"/>
    <col min="2305" max="2305" width="16.75" style="8" customWidth="1"/>
    <col min="2306" max="2306" width="11.125" style="8" customWidth="1"/>
    <col min="2307" max="2307" width="3.75" style="8" bestFit="1" customWidth="1"/>
    <col min="2308" max="2308" width="11.125" style="8" customWidth="1"/>
    <col min="2309" max="2309" width="6" style="8" customWidth="1"/>
    <col min="2310" max="2310" width="5.125" style="8" customWidth="1"/>
    <col min="2311" max="2311" width="5.75" style="8" customWidth="1"/>
    <col min="2312" max="2312" width="3.125" style="8" customWidth="1"/>
    <col min="2313" max="2313" width="12.875" style="8" customWidth="1"/>
    <col min="2314" max="2314" width="2.875" style="8" customWidth="1"/>
    <col min="2315" max="2315" width="83.875" style="8" customWidth="1"/>
    <col min="2316" max="2560" width="11.375" style="8"/>
    <col min="2561" max="2561" width="16.75" style="8" customWidth="1"/>
    <col min="2562" max="2562" width="11.125" style="8" customWidth="1"/>
    <col min="2563" max="2563" width="3.75" style="8" bestFit="1" customWidth="1"/>
    <col min="2564" max="2564" width="11.125" style="8" customWidth="1"/>
    <col min="2565" max="2565" width="6" style="8" customWidth="1"/>
    <col min="2566" max="2566" width="5.125" style="8" customWidth="1"/>
    <col min="2567" max="2567" width="5.75" style="8" customWidth="1"/>
    <col min="2568" max="2568" width="3.125" style="8" customWidth="1"/>
    <col min="2569" max="2569" width="12.875" style="8" customWidth="1"/>
    <col min="2570" max="2570" width="2.875" style="8" customWidth="1"/>
    <col min="2571" max="2571" width="83.875" style="8" customWidth="1"/>
    <col min="2572" max="2816" width="11.375" style="8"/>
    <col min="2817" max="2817" width="16.75" style="8" customWidth="1"/>
    <col min="2818" max="2818" width="11.125" style="8" customWidth="1"/>
    <col min="2819" max="2819" width="3.75" style="8" bestFit="1" customWidth="1"/>
    <col min="2820" max="2820" width="11.125" style="8" customWidth="1"/>
    <col min="2821" max="2821" width="6" style="8" customWidth="1"/>
    <col min="2822" max="2822" width="5.125" style="8" customWidth="1"/>
    <col min="2823" max="2823" width="5.75" style="8" customWidth="1"/>
    <col min="2824" max="2824" width="3.125" style="8" customWidth="1"/>
    <col min="2825" max="2825" width="12.875" style="8" customWidth="1"/>
    <col min="2826" max="2826" width="2.875" style="8" customWidth="1"/>
    <col min="2827" max="2827" width="83.875" style="8" customWidth="1"/>
    <col min="2828" max="3072" width="11.375" style="8"/>
    <col min="3073" max="3073" width="16.75" style="8" customWidth="1"/>
    <col min="3074" max="3074" width="11.125" style="8" customWidth="1"/>
    <col min="3075" max="3075" width="3.75" style="8" bestFit="1" customWidth="1"/>
    <col min="3076" max="3076" width="11.125" style="8" customWidth="1"/>
    <col min="3077" max="3077" width="6" style="8" customWidth="1"/>
    <col min="3078" max="3078" width="5.125" style="8" customWidth="1"/>
    <col min="3079" max="3079" width="5.75" style="8" customWidth="1"/>
    <col min="3080" max="3080" width="3.125" style="8" customWidth="1"/>
    <col min="3081" max="3081" width="12.875" style="8" customWidth="1"/>
    <col min="3082" max="3082" width="2.875" style="8" customWidth="1"/>
    <col min="3083" max="3083" width="83.875" style="8" customWidth="1"/>
    <col min="3084" max="3328" width="11.375" style="8"/>
    <col min="3329" max="3329" width="16.75" style="8" customWidth="1"/>
    <col min="3330" max="3330" width="11.125" style="8" customWidth="1"/>
    <col min="3331" max="3331" width="3.75" style="8" bestFit="1" customWidth="1"/>
    <col min="3332" max="3332" width="11.125" style="8" customWidth="1"/>
    <col min="3333" max="3333" width="6" style="8" customWidth="1"/>
    <col min="3334" max="3334" width="5.125" style="8" customWidth="1"/>
    <col min="3335" max="3335" width="5.75" style="8" customWidth="1"/>
    <col min="3336" max="3336" width="3.125" style="8" customWidth="1"/>
    <col min="3337" max="3337" width="12.875" style="8" customWidth="1"/>
    <col min="3338" max="3338" width="2.875" style="8" customWidth="1"/>
    <col min="3339" max="3339" width="83.875" style="8" customWidth="1"/>
    <col min="3340" max="3584" width="11.375" style="8"/>
    <col min="3585" max="3585" width="16.75" style="8" customWidth="1"/>
    <col min="3586" max="3586" width="11.125" style="8" customWidth="1"/>
    <col min="3587" max="3587" width="3.75" style="8" bestFit="1" customWidth="1"/>
    <col min="3588" max="3588" width="11.125" style="8" customWidth="1"/>
    <col min="3589" max="3589" width="6" style="8" customWidth="1"/>
    <col min="3590" max="3590" width="5.125" style="8" customWidth="1"/>
    <col min="3591" max="3591" width="5.75" style="8" customWidth="1"/>
    <col min="3592" max="3592" width="3.125" style="8" customWidth="1"/>
    <col min="3593" max="3593" width="12.875" style="8" customWidth="1"/>
    <col min="3594" max="3594" width="2.875" style="8" customWidth="1"/>
    <col min="3595" max="3595" width="83.875" style="8" customWidth="1"/>
    <col min="3596" max="3840" width="11.375" style="8"/>
    <col min="3841" max="3841" width="16.75" style="8" customWidth="1"/>
    <col min="3842" max="3842" width="11.125" style="8" customWidth="1"/>
    <col min="3843" max="3843" width="3.75" style="8" bestFit="1" customWidth="1"/>
    <col min="3844" max="3844" width="11.125" style="8" customWidth="1"/>
    <col min="3845" max="3845" width="6" style="8" customWidth="1"/>
    <col min="3846" max="3846" width="5.125" style="8" customWidth="1"/>
    <col min="3847" max="3847" width="5.75" style="8" customWidth="1"/>
    <col min="3848" max="3848" width="3.125" style="8" customWidth="1"/>
    <col min="3849" max="3849" width="12.875" style="8" customWidth="1"/>
    <col min="3850" max="3850" width="2.875" style="8" customWidth="1"/>
    <col min="3851" max="3851" width="83.875" style="8" customWidth="1"/>
    <col min="3852" max="4096" width="11.375" style="8"/>
    <col min="4097" max="4097" width="16.75" style="8" customWidth="1"/>
    <col min="4098" max="4098" width="11.125" style="8" customWidth="1"/>
    <col min="4099" max="4099" width="3.75" style="8" bestFit="1" customWidth="1"/>
    <col min="4100" max="4100" width="11.125" style="8" customWidth="1"/>
    <col min="4101" max="4101" width="6" style="8" customWidth="1"/>
    <col min="4102" max="4102" width="5.125" style="8" customWidth="1"/>
    <col min="4103" max="4103" width="5.75" style="8" customWidth="1"/>
    <col min="4104" max="4104" width="3.125" style="8" customWidth="1"/>
    <col min="4105" max="4105" width="12.875" style="8" customWidth="1"/>
    <col min="4106" max="4106" width="2.875" style="8" customWidth="1"/>
    <col min="4107" max="4107" width="83.875" style="8" customWidth="1"/>
    <col min="4108" max="4352" width="11.375" style="8"/>
    <col min="4353" max="4353" width="16.75" style="8" customWidth="1"/>
    <col min="4354" max="4354" width="11.125" style="8" customWidth="1"/>
    <col min="4355" max="4355" width="3.75" style="8" bestFit="1" customWidth="1"/>
    <col min="4356" max="4356" width="11.125" style="8" customWidth="1"/>
    <col min="4357" max="4357" width="6" style="8" customWidth="1"/>
    <col min="4358" max="4358" width="5.125" style="8" customWidth="1"/>
    <col min="4359" max="4359" width="5.75" style="8" customWidth="1"/>
    <col min="4360" max="4360" width="3.125" style="8" customWidth="1"/>
    <col min="4361" max="4361" width="12.875" style="8" customWidth="1"/>
    <col min="4362" max="4362" width="2.875" style="8" customWidth="1"/>
    <col min="4363" max="4363" width="83.875" style="8" customWidth="1"/>
    <col min="4364" max="4608" width="11.375" style="8"/>
    <col min="4609" max="4609" width="16.75" style="8" customWidth="1"/>
    <col min="4610" max="4610" width="11.125" style="8" customWidth="1"/>
    <col min="4611" max="4611" width="3.75" style="8" bestFit="1" customWidth="1"/>
    <col min="4612" max="4612" width="11.125" style="8" customWidth="1"/>
    <col min="4613" max="4613" width="6" style="8" customWidth="1"/>
    <col min="4614" max="4614" width="5.125" style="8" customWidth="1"/>
    <col min="4615" max="4615" width="5.75" style="8" customWidth="1"/>
    <col min="4616" max="4616" width="3.125" style="8" customWidth="1"/>
    <col min="4617" max="4617" width="12.875" style="8" customWidth="1"/>
    <col min="4618" max="4618" width="2.875" style="8" customWidth="1"/>
    <col min="4619" max="4619" width="83.875" style="8" customWidth="1"/>
    <col min="4620" max="4864" width="11.375" style="8"/>
    <col min="4865" max="4865" width="16.75" style="8" customWidth="1"/>
    <col min="4866" max="4866" width="11.125" style="8" customWidth="1"/>
    <col min="4867" max="4867" width="3.75" style="8" bestFit="1" customWidth="1"/>
    <col min="4868" max="4868" width="11.125" style="8" customWidth="1"/>
    <col min="4869" max="4869" width="6" style="8" customWidth="1"/>
    <col min="4870" max="4870" width="5.125" style="8" customWidth="1"/>
    <col min="4871" max="4871" width="5.75" style="8" customWidth="1"/>
    <col min="4872" max="4872" width="3.125" style="8" customWidth="1"/>
    <col min="4873" max="4873" width="12.875" style="8" customWidth="1"/>
    <col min="4874" max="4874" width="2.875" style="8" customWidth="1"/>
    <col min="4875" max="4875" width="83.875" style="8" customWidth="1"/>
    <col min="4876" max="5120" width="11.375" style="8"/>
    <col min="5121" max="5121" width="16.75" style="8" customWidth="1"/>
    <col min="5122" max="5122" width="11.125" style="8" customWidth="1"/>
    <col min="5123" max="5123" width="3.75" style="8" bestFit="1" customWidth="1"/>
    <col min="5124" max="5124" width="11.125" style="8" customWidth="1"/>
    <col min="5125" max="5125" width="6" style="8" customWidth="1"/>
    <col min="5126" max="5126" width="5.125" style="8" customWidth="1"/>
    <col min="5127" max="5127" width="5.75" style="8" customWidth="1"/>
    <col min="5128" max="5128" width="3.125" style="8" customWidth="1"/>
    <col min="5129" max="5129" width="12.875" style="8" customWidth="1"/>
    <col min="5130" max="5130" width="2.875" style="8" customWidth="1"/>
    <col min="5131" max="5131" width="83.875" style="8" customWidth="1"/>
    <col min="5132" max="5376" width="11.375" style="8"/>
    <col min="5377" max="5377" width="16.75" style="8" customWidth="1"/>
    <col min="5378" max="5378" width="11.125" style="8" customWidth="1"/>
    <col min="5379" max="5379" width="3.75" style="8" bestFit="1" customWidth="1"/>
    <col min="5380" max="5380" width="11.125" style="8" customWidth="1"/>
    <col min="5381" max="5381" width="6" style="8" customWidth="1"/>
    <col min="5382" max="5382" width="5.125" style="8" customWidth="1"/>
    <col min="5383" max="5383" width="5.75" style="8" customWidth="1"/>
    <col min="5384" max="5384" width="3.125" style="8" customWidth="1"/>
    <col min="5385" max="5385" width="12.875" style="8" customWidth="1"/>
    <col min="5386" max="5386" width="2.875" style="8" customWidth="1"/>
    <col min="5387" max="5387" width="83.875" style="8" customWidth="1"/>
    <col min="5388" max="5632" width="11.375" style="8"/>
    <col min="5633" max="5633" width="16.75" style="8" customWidth="1"/>
    <col min="5634" max="5634" width="11.125" style="8" customWidth="1"/>
    <col min="5635" max="5635" width="3.75" style="8" bestFit="1" customWidth="1"/>
    <col min="5636" max="5636" width="11.125" style="8" customWidth="1"/>
    <col min="5637" max="5637" width="6" style="8" customWidth="1"/>
    <col min="5638" max="5638" width="5.125" style="8" customWidth="1"/>
    <col min="5639" max="5639" width="5.75" style="8" customWidth="1"/>
    <col min="5640" max="5640" width="3.125" style="8" customWidth="1"/>
    <col min="5641" max="5641" width="12.875" style="8" customWidth="1"/>
    <col min="5642" max="5642" width="2.875" style="8" customWidth="1"/>
    <col min="5643" max="5643" width="83.875" style="8" customWidth="1"/>
    <col min="5644" max="5888" width="11.375" style="8"/>
    <col min="5889" max="5889" width="16.75" style="8" customWidth="1"/>
    <col min="5890" max="5890" width="11.125" style="8" customWidth="1"/>
    <col min="5891" max="5891" width="3.75" style="8" bestFit="1" customWidth="1"/>
    <col min="5892" max="5892" width="11.125" style="8" customWidth="1"/>
    <col min="5893" max="5893" width="6" style="8" customWidth="1"/>
    <col min="5894" max="5894" width="5.125" style="8" customWidth="1"/>
    <col min="5895" max="5895" width="5.75" style="8" customWidth="1"/>
    <col min="5896" max="5896" width="3.125" style="8" customWidth="1"/>
    <col min="5897" max="5897" width="12.875" style="8" customWidth="1"/>
    <col min="5898" max="5898" width="2.875" style="8" customWidth="1"/>
    <col min="5899" max="5899" width="83.875" style="8" customWidth="1"/>
    <col min="5900" max="6144" width="11.375" style="8"/>
    <col min="6145" max="6145" width="16.75" style="8" customWidth="1"/>
    <col min="6146" max="6146" width="11.125" style="8" customWidth="1"/>
    <col min="6147" max="6147" width="3.75" style="8" bestFit="1" customWidth="1"/>
    <col min="6148" max="6148" width="11.125" style="8" customWidth="1"/>
    <col min="6149" max="6149" width="6" style="8" customWidth="1"/>
    <col min="6150" max="6150" width="5.125" style="8" customWidth="1"/>
    <col min="6151" max="6151" width="5.75" style="8" customWidth="1"/>
    <col min="6152" max="6152" width="3.125" style="8" customWidth="1"/>
    <col min="6153" max="6153" width="12.875" style="8" customWidth="1"/>
    <col min="6154" max="6154" width="2.875" style="8" customWidth="1"/>
    <col min="6155" max="6155" width="83.875" style="8" customWidth="1"/>
    <col min="6156" max="6400" width="11.375" style="8"/>
    <col min="6401" max="6401" width="16.75" style="8" customWidth="1"/>
    <col min="6402" max="6402" width="11.125" style="8" customWidth="1"/>
    <col min="6403" max="6403" width="3.75" style="8" bestFit="1" customWidth="1"/>
    <col min="6404" max="6404" width="11.125" style="8" customWidth="1"/>
    <col min="6405" max="6405" width="6" style="8" customWidth="1"/>
    <col min="6406" max="6406" width="5.125" style="8" customWidth="1"/>
    <col min="6407" max="6407" width="5.75" style="8" customWidth="1"/>
    <col min="6408" max="6408" width="3.125" style="8" customWidth="1"/>
    <col min="6409" max="6409" width="12.875" style="8" customWidth="1"/>
    <col min="6410" max="6410" width="2.875" style="8" customWidth="1"/>
    <col min="6411" max="6411" width="83.875" style="8" customWidth="1"/>
    <col min="6412" max="6656" width="11.375" style="8"/>
    <col min="6657" max="6657" width="16.75" style="8" customWidth="1"/>
    <col min="6658" max="6658" width="11.125" style="8" customWidth="1"/>
    <col min="6659" max="6659" width="3.75" style="8" bestFit="1" customWidth="1"/>
    <col min="6660" max="6660" width="11.125" style="8" customWidth="1"/>
    <col min="6661" max="6661" width="6" style="8" customWidth="1"/>
    <col min="6662" max="6662" width="5.125" style="8" customWidth="1"/>
    <col min="6663" max="6663" width="5.75" style="8" customWidth="1"/>
    <col min="6664" max="6664" width="3.125" style="8" customWidth="1"/>
    <col min="6665" max="6665" width="12.875" style="8" customWidth="1"/>
    <col min="6666" max="6666" width="2.875" style="8" customWidth="1"/>
    <col min="6667" max="6667" width="83.875" style="8" customWidth="1"/>
    <col min="6668" max="6912" width="11.375" style="8"/>
    <col min="6913" max="6913" width="16.75" style="8" customWidth="1"/>
    <col min="6914" max="6914" width="11.125" style="8" customWidth="1"/>
    <col min="6915" max="6915" width="3.75" style="8" bestFit="1" customWidth="1"/>
    <col min="6916" max="6916" width="11.125" style="8" customWidth="1"/>
    <col min="6917" max="6917" width="6" style="8" customWidth="1"/>
    <col min="6918" max="6918" width="5.125" style="8" customWidth="1"/>
    <col min="6919" max="6919" width="5.75" style="8" customWidth="1"/>
    <col min="6920" max="6920" width="3.125" style="8" customWidth="1"/>
    <col min="6921" max="6921" width="12.875" style="8" customWidth="1"/>
    <col min="6922" max="6922" width="2.875" style="8" customWidth="1"/>
    <col min="6923" max="6923" width="83.875" style="8" customWidth="1"/>
    <col min="6924" max="7168" width="11.375" style="8"/>
    <col min="7169" max="7169" width="16.75" style="8" customWidth="1"/>
    <col min="7170" max="7170" width="11.125" style="8" customWidth="1"/>
    <col min="7171" max="7171" width="3.75" style="8" bestFit="1" customWidth="1"/>
    <col min="7172" max="7172" width="11.125" style="8" customWidth="1"/>
    <col min="7173" max="7173" width="6" style="8" customWidth="1"/>
    <col min="7174" max="7174" width="5.125" style="8" customWidth="1"/>
    <col min="7175" max="7175" width="5.75" style="8" customWidth="1"/>
    <col min="7176" max="7176" width="3.125" style="8" customWidth="1"/>
    <col min="7177" max="7177" width="12.875" style="8" customWidth="1"/>
    <col min="7178" max="7178" width="2.875" style="8" customWidth="1"/>
    <col min="7179" max="7179" width="83.875" style="8" customWidth="1"/>
    <col min="7180" max="7424" width="11.375" style="8"/>
    <col min="7425" max="7425" width="16.75" style="8" customWidth="1"/>
    <col min="7426" max="7426" width="11.125" style="8" customWidth="1"/>
    <col min="7427" max="7427" width="3.75" style="8" bestFit="1" customWidth="1"/>
    <col min="7428" max="7428" width="11.125" style="8" customWidth="1"/>
    <col min="7429" max="7429" width="6" style="8" customWidth="1"/>
    <col min="7430" max="7430" width="5.125" style="8" customWidth="1"/>
    <col min="7431" max="7431" width="5.75" style="8" customWidth="1"/>
    <col min="7432" max="7432" width="3.125" style="8" customWidth="1"/>
    <col min="7433" max="7433" width="12.875" style="8" customWidth="1"/>
    <col min="7434" max="7434" width="2.875" style="8" customWidth="1"/>
    <col min="7435" max="7435" width="83.875" style="8" customWidth="1"/>
    <col min="7436" max="7680" width="11.375" style="8"/>
    <col min="7681" max="7681" width="16.75" style="8" customWidth="1"/>
    <col min="7682" max="7682" width="11.125" style="8" customWidth="1"/>
    <col min="7683" max="7683" width="3.75" style="8" bestFit="1" customWidth="1"/>
    <col min="7684" max="7684" width="11.125" style="8" customWidth="1"/>
    <col min="7685" max="7685" width="6" style="8" customWidth="1"/>
    <col min="7686" max="7686" width="5.125" style="8" customWidth="1"/>
    <col min="7687" max="7687" width="5.75" style="8" customWidth="1"/>
    <col min="7688" max="7688" width="3.125" style="8" customWidth="1"/>
    <col min="7689" max="7689" width="12.875" style="8" customWidth="1"/>
    <col min="7690" max="7690" width="2.875" style="8" customWidth="1"/>
    <col min="7691" max="7691" width="83.875" style="8" customWidth="1"/>
    <col min="7692" max="7936" width="11.375" style="8"/>
    <col min="7937" max="7937" width="16.75" style="8" customWidth="1"/>
    <col min="7938" max="7938" width="11.125" style="8" customWidth="1"/>
    <col min="7939" max="7939" width="3.75" style="8" bestFit="1" customWidth="1"/>
    <col min="7940" max="7940" width="11.125" style="8" customWidth="1"/>
    <col min="7941" max="7941" width="6" style="8" customWidth="1"/>
    <col min="7942" max="7942" width="5.125" style="8" customWidth="1"/>
    <col min="7943" max="7943" width="5.75" style="8" customWidth="1"/>
    <col min="7944" max="7944" width="3.125" style="8" customWidth="1"/>
    <col min="7945" max="7945" width="12.875" style="8" customWidth="1"/>
    <col min="7946" max="7946" width="2.875" style="8" customWidth="1"/>
    <col min="7947" max="7947" width="83.875" style="8" customWidth="1"/>
    <col min="7948" max="8192" width="11.375" style="8"/>
    <col min="8193" max="8193" width="16.75" style="8" customWidth="1"/>
    <col min="8194" max="8194" width="11.125" style="8" customWidth="1"/>
    <col min="8195" max="8195" width="3.75" style="8" bestFit="1" customWidth="1"/>
    <col min="8196" max="8196" width="11.125" style="8" customWidth="1"/>
    <col min="8197" max="8197" width="6" style="8" customWidth="1"/>
    <col min="8198" max="8198" width="5.125" style="8" customWidth="1"/>
    <col min="8199" max="8199" width="5.75" style="8" customWidth="1"/>
    <col min="8200" max="8200" width="3.125" style="8" customWidth="1"/>
    <col min="8201" max="8201" width="12.875" style="8" customWidth="1"/>
    <col min="8202" max="8202" width="2.875" style="8" customWidth="1"/>
    <col min="8203" max="8203" width="83.875" style="8" customWidth="1"/>
    <col min="8204" max="8448" width="11.375" style="8"/>
    <col min="8449" max="8449" width="16.75" style="8" customWidth="1"/>
    <col min="8450" max="8450" width="11.125" style="8" customWidth="1"/>
    <col min="8451" max="8451" width="3.75" style="8" bestFit="1" customWidth="1"/>
    <col min="8452" max="8452" width="11.125" style="8" customWidth="1"/>
    <col min="8453" max="8453" width="6" style="8" customWidth="1"/>
    <col min="8454" max="8454" width="5.125" style="8" customWidth="1"/>
    <col min="8455" max="8455" width="5.75" style="8" customWidth="1"/>
    <col min="8456" max="8456" width="3.125" style="8" customWidth="1"/>
    <col min="8457" max="8457" width="12.875" style="8" customWidth="1"/>
    <col min="8458" max="8458" width="2.875" style="8" customWidth="1"/>
    <col min="8459" max="8459" width="83.875" style="8" customWidth="1"/>
    <col min="8460" max="8704" width="11.375" style="8"/>
    <col min="8705" max="8705" width="16.75" style="8" customWidth="1"/>
    <col min="8706" max="8706" width="11.125" style="8" customWidth="1"/>
    <col min="8707" max="8707" width="3.75" style="8" bestFit="1" customWidth="1"/>
    <col min="8708" max="8708" width="11.125" style="8" customWidth="1"/>
    <col min="8709" max="8709" width="6" style="8" customWidth="1"/>
    <col min="8710" max="8710" width="5.125" style="8" customWidth="1"/>
    <col min="8711" max="8711" width="5.75" style="8" customWidth="1"/>
    <col min="8712" max="8712" width="3.125" style="8" customWidth="1"/>
    <col min="8713" max="8713" width="12.875" style="8" customWidth="1"/>
    <col min="8714" max="8714" width="2.875" style="8" customWidth="1"/>
    <col min="8715" max="8715" width="83.875" style="8" customWidth="1"/>
    <col min="8716" max="8960" width="11.375" style="8"/>
    <col min="8961" max="8961" width="16.75" style="8" customWidth="1"/>
    <col min="8962" max="8962" width="11.125" style="8" customWidth="1"/>
    <col min="8963" max="8963" width="3.75" style="8" bestFit="1" customWidth="1"/>
    <col min="8964" max="8964" width="11.125" style="8" customWidth="1"/>
    <col min="8965" max="8965" width="6" style="8" customWidth="1"/>
    <col min="8966" max="8966" width="5.125" style="8" customWidth="1"/>
    <col min="8967" max="8967" width="5.75" style="8" customWidth="1"/>
    <col min="8968" max="8968" width="3.125" style="8" customWidth="1"/>
    <col min="8969" max="8969" width="12.875" style="8" customWidth="1"/>
    <col min="8970" max="8970" width="2.875" style="8" customWidth="1"/>
    <col min="8971" max="8971" width="83.875" style="8" customWidth="1"/>
    <col min="8972" max="9216" width="11.375" style="8"/>
    <col min="9217" max="9217" width="16.75" style="8" customWidth="1"/>
    <col min="9218" max="9218" width="11.125" style="8" customWidth="1"/>
    <col min="9219" max="9219" width="3.75" style="8" bestFit="1" customWidth="1"/>
    <col min="9220" max="9220" width="11.125" style="8" customWidth="1"/>
    <col min="9221" max="9221" width="6" style="8" customWidth="1"/>
    <col min="9222" max="9222" width="5.125" style="8" customWidth="1"/>
    <col min="9223" max="9223" width="5.75" style="8" customWidth="1"/>
    <col min="9224" max="9224" width="3.125" style="8" customWidth="1"/>
    <col min="9225" max="9225" width="12.875" style="8" customWidth="1"/>
    <col min="9226" max="9226" width="2.875" style="8" customWidth="1"/>
    <col min="9227" max="9227" width="83.875" style="8" customWidth="1"/>
    <col min="9228" max="9472" width="11.375" style="8"/>
    <col min="9473" max="9473" width="16.75" style="8" customWidth="1"/>
    <col min="9474" max="9474" width="11.125" style="8" customWidth="1"/>
    <col min="9475" max="9475" width="3.75" style="8" bestFit="1" customWidth="1"/>
    <col min="9476" max="9476" width="11.125" style="8" customWidth="1"/>
    <col min="9477" max="9477" width="6" style="8" customWidth="1"/>
    <col min="9478" max="9478" width="5.125" style="8" customWidth="1"/>
    <col min="9479" max="9479" width="5.75" style="8" customWidth="1"/>
    <col min="9480" max="9480" width="3.125" style="8" customWidth="1"/>
    <col min="9481" max="9481" width="12.875" style="8" customWidth="1"/>
    <col min="9482" max="9482" width="2.875" style="8" customWidth="1"/>
    <col min="9483" max="9483" width="83.875" style="8" customWidth="1"/>
    <col min="9484" max="9728" width="11.375" style="8"/>
    <col min="9729" max="9729" width="16.75" style="8" customWidth="1"/>
    <col min="9730" max="9730" width="11.125" style="8" customWidth="1"/>
    <col min="9731" max="9731" width="3.75" style="8" bestFit="1" customWidth="1"/>
    <col min="9732" max="9732" width="11.125" style="8" customWidth="1"/>
    <col min="9733" max="9733" width="6" style="8" customWidth="1"/>
    <col min="9734" max="9734" width="5.125" style="8" customWidth="1"/>
    <col min="9735" max="9735" width="5.75" style="8" customWidth="1"/>
    <col min="9736" max="9736" width="3.125" style="8" customWidth="1"/>
    <col min="9737" max="9737" width="12.875" style="8" customWidth="1"/>
    <col min="9738" max="9738" width="2.875" style="8" customWidth="1"/>
    <col min="9739" max="9739" width="83.875" style="8" customWidth="1"/>
    <col min="9740" max="9984" width="11.375" style="8"/>
    <col min="9985" max="9985" width="16.75" style="8" customWidth="1"/>
    <col min="9986" max="9986" width="11.125" style="8" customWidth="1"/>
    <col min="9987" max="9987" width="3.75" style="8" bestFit="1" customWidth="1"/>
    <col min="9988" max="9988" width="11.125" style="8" customWidth="1"/>
    <col min="9989" max="9989" width="6" style="8" customWidth="1"/>
    <col min="9990" max="9990" width="5.125" style="8" customWidth="1"/>
    <col min="9991" max="9991" width="5.75" style="8" customWidth="1"/>
    <col min="9992" max="9992" width="3.125" style="8" customWidth="1"/>
    <col min="9993" max="9993" width="12.875" style="8" customWidth="1"/>
    <col min="9994" max="9994" width="2.875" style="8" customWidth="1"/>
    <col min="9995" max="9995" width="83.875" style="8" customWidth="1"/>
    <col min="9996" max="10240" width="11.375" style="8"/>
    <col min="10241" max="10241" width="16.75" style="8" customWidth="1"/>
    <col min="10242" max="10242" width="11.125" style="8" customWidth="1"/>
    <col min="10243" max="10243" width="3.75" style="8" bestFit="1" customWidth="1"/>
    <col min="10244" max="10244" width="11.125" style="8" customWidth="1"/>
    <col min="10245" max="10245" width="6" style="8" customWidth="1"/>
    <col min="10246" max="10246" width="5.125" style="8" customWidth="1"/>
    <col min="10247" max="10247" width="5.75" style="8" customWidth="1"/>
    <col min="10248" max="10248" width="3.125" style="8" customWidth="1"/>
    <col min="10249" max="10249" width="12.875" style="8" customWidth="1"/>
    <col min="10250" max="10250" width="2.875" style="8" customWidth="1"/>
    <col min="10251" max="10251" width="83.875" style="8" customWidth="1"/>
    <col min="10252" max="10496" width="11.375" style="8"/>
    <col min="10497" max="10497" width="16.75" style="8" customWidth="1"/>
    <col min="10498" max="10498" width="11.125" style="8" customWidth="1"/>
    <col min="10499" max="10499" width="3.75" style="8" bestFit="1" customWidth="1"/>
    <col min="10500" max="10500" width="11.125" style="8" customWidth="1"/>
    <col min="10501" max="10501" width="6" style="8" customWidth="1"/>
    <col min="10502" max="10502" width="5.125" style="8" customWidth="1"/>
    <col min="10503" max="10503" width="5.75" style="8" customWidth="1"/>
    <col min="10504" max="10504" width="3.125" style="8" customWidth="1"/>
    <col min="10505" max="10505" width="12.875" style="8" customWidth="1"/>
    <col min="10506" max="10506" width="2.875" style="8" customWidth="1"/>
    <col min="10507" max="10507" width="83.875" style="8" customWidth="1"/>
    <col min="10508" max="10752" width="11.375" style="8"/>
    <col min="10753" max="10753" width="16.75" style="8" customWidth="1"/>
    <col min="10754" max="10754" width="11.125" style="8" customWidth="1"/>
    <col min="10755" max="10755" width="3.75" style="8" bestFit="1" customWidth="1"/>
    <col min="10756" max="10756" width="11.125" style="8" customWidth="1"/>
    <col min="10757" max="10757" width="6" style="8" customWidth="1"/>
    <col min="10758" max="10758" width="5.125" style="8" customWidth="1"/>
    <col min="10759" max="10759" width="5.75" style="8" customWidth="1"/>
    <col min="10760" max="10760" width="3.125" style="8" customWidth="1"/>
    <col min="10761" max="10761" width="12.875" style="8" customWidth="1"/>
    <col min="10762" max="10762" width="2.875" style="8" customWidth="1"/>
    <col min="10763" max="10763" width="83.875" style="8" customWidth="1"/>
    <col min="10764" max="11008" width="11.375" style="8"/>
    <col min="11009" max="11009" width="16.75" style="8" customWidth="1"/>
    <col min="11010" max="11010" width="11.125" style="8" customWidth="1"/>
    <col min="11011" max="11011" width="3.75" style="8" bestFit="1" customWidth="1"/>
    <col min="11012" max="11012" width="11.125" style="8" customWidth="1"/>
    <col min="11013" max="11013" width="6" style="8" customWidth="1"/>
    <col min="11014" max="11014" width="5.125" style="8" customWidth="1"/>
    <col min="11015" max="11015" width="5.75" style="8" customWidth="1"/>
    <col min="11016" max="11016" width="3.125" style="8" customWidth="1"/>
    <col min="11017" max="11017" width="12.875" style="8" customWidth="1"/>
    <col min="11018" max="11018" width="2.875" style="8" customWidth="1"/>
    <col min="11019" max="11019" width="83.875" style="8" customWidth="1"/>
    <col min="11020" max="11264" width="11.375" style="8"/>
    <col min="11265" max="11265" width="16.75" style="8" customWidth="1"/>
    <col min="11266" max="11266" width="11.125" style="8" customWidth="1"/>
    <col min="11267" max="11267" width="3.75" style="8" bestFit="1" customWidth="1"/>
    <col min="11268" max="11268" width="11.125" style="8" customWidth="1"/>
    <col min="11269" max="11269" width="6" style="8" customWidth="1"/>
    <col min="11270" max="11270" width="5.125" style="8" customWidth="1"/>
    <col min="11271" max="11271" width="5.75" style="8" customWidth="1"/>
    <col min="11272" max="11272" width="3.125" style="8" customWidth="1"/>
    <col min="11273" max="11273" width="12.875" style="8" customWidth="1"/>
    <col min="11274" max="11274" width="2.875" style="8" customWidth="1"/>
    <col min="11275" max="11275" width="83.875" style="8" customWidth="1"/>
    <col min="11276" max="11520" width="11.375" style="8"/>
    <col min="11521" max="11521" width="16.75" style="8" customWidth="1"/>
    <col min="11522" max="11522" width="11.125" style="8" customWidth="1"/>
    <col min="11523" max="11523" width="3.75" style="8" bestFit="1" customWidth="1"/>
    <col min="11524" max="11524" width="11.125" style="8" customWidth="1"/>
    <col min="11525" max="11525" width="6" style="8" customWidth="1"/>
    <col min="11526" max="11526" width="5.125" style="8" customWidth="1"/>
    <col min="11527" max="11527" width="5.75" style="8" customWidth="1"/>
    <col min="11528" max="11528" width="3.125" style="8" customWidth="1"/>
    <col min="11529" max="11529" width="12.875" style="8" customWidth="1"/>
    <col min="11530" max="11530" width="2.875" style="8" customWidth="1"/>
    <col min="11531" max="11531" width="83.875" style="8" customWidth="1"/>
    <col min="11532" max="11776" width="11.375" style="8"/>
    <col min="11777" max="11777" width="16.75" style="8" customWidth="1"/>
    <col min="11778" max="11778" width="11.125" style="8" customWidth="1"/>
    <col min="11779" max="11779" width="3.75" style="8" bestFit="1" customWidth="1"/>
    <col min="11780" max="11780" width="11.125" style="8" customWidth="1"/>
    <col min="11781" max="11781" width="6" style="8" customWidth="1"/>
    <col min="11782" max="11782" width="5.125" style="8" customWidth="1"/>
    <col min="11783" max="11783" width="5.75" style="8" customWidth="1"/>
    <col min="11784" max="11784" width="3.125" style="8" customWidth="1"/>
    <col min="11785" max="11785" width="12.875" style="8" customWidth="1"/>
    <col min="11786" max="11786" width="2.875" style="8" customWidth="1"/>
    <col min="11787" max="11787" width="83.875" style="8" customWidth="1"/>
    <col min="11788" max="12032" width="11.375" style="8"/>
    <col min="12033" max="12033" width="16.75" style="8" customWidth="1"/>
    <col min="12034" max="12034" width="11.125" style="8" customWidth="1"/>
    <col min="12035" max="12035" width="3.75" style="8" bestFit="1" customWidth="1"/>
    <col min="12036" max="12036" width="11.125" style="8" customWidth="1"/>
    <col min="12037" max="12037" width="6" style="8" customWidth="1"/>
    <col min="12038" max="12038" width="5.125" style="8" customWidth="1"/>
    <col min="12039" max="12039" width="5.75" style="8" customWidth="1"/>
    <col min="12040" max="12040" width="3.125" style="8" customWidth="1"/>
    <col min="12041" max="12041" width="12.875" style="8" customWidth="1"/>
    <col min="12042" max="12042" width="2.875" style="8" customWidth="1"/>
    <col min="12043" max="12043" width="83.875" style="8" customWidth="1"/>
    <col min="12044" max="12288" width="11.375" style="8"/>
    <col min="12289" max="12289" width="16.75" style="8" customWidth="1"/>
    <col min="12290" max="12290" width="11.125" style="8" customWidth="1"/>
    <col min="12291" max="12291" width="3.75" style="8" bestFit="1" customWidth="1"/>
    <col min="12292" max="12292" width="11.125" style="8" customWidth="1"/>
    <col min="12293" max="12293" width="6" style="8" customWidth="1"/>
    <col min="12294" max="12294" width="5.125" style="8" customWidth="1"/>
    <col min="12295" max="12295" width="5.75" style="8" customWidth="1"/>
    <col min="12296" max="12296" width="3.125" style="8" customWidth="1"/>
    <col min="12297" max="12297" width="12.875" style="8" customWidth="1"/>
    <col min="12298" max="12298" width="2.875" style="8" customWidth="1"/>
    <col min="12299" max="12299" width="83.875" style="8" customWidth="1"/>
    <col min="12300" max="12544" width="11.375" style="8"/>
    <col min="12545" max="12545" width="16.75" style="8" customWidth="1"/>
    <col min="12546" max="12546" width="11.125" style="8" customWidth="1"/>
    <col min="12547" max="12547" width="3.75" style="8" bestFit="1" customWidth="1"/>
    <col min="12548" max="12548" width="11.125" style="8" customWidth="1"/>
    <col min="12549" max="12549" width="6" style="8" customWidth="1"/>
    <col min="12550" max="12550" width="5.125" style="8" customWidth="1"/>
    <col min="12551" max="12551" width="5.75" style="8" customWidth="1"/>
    <col min="12552" max="12552" width="3.125" style="8" customWidth="1"/>
    <col min="12553" max="12553" width="12.875" style="8" customWidth="1"/>
    <col min="12554" max="12554" width="2.875" style="8" customWidth="1"/>
    <col min="12555" max="12555" width="83.875" style="8" customWidth="1"/>
    <col min="12556" max="12800" width="11.375" style="8"/>
    <col min="12801" max="12801" width="16.75" style="8" customWidth="1"/>
    <col min="12802" max="12802" width="11.125" style="8" customWidth="1"/>
    <col min="12803" max="12803" width="3.75" style="8" bestFit="1" customWidth="1"/>
    <col min="12804" max="12804" width="11.125" style="8" customWidth="1"/>
    <col min="12805" max="12805" width="6" style="8" customWidth="1"/>
    <col min="12806" max="12806" width="5.125" style="8" customWidth="1"/>
    <col min="12807" max="12807" width="5.75" style="8" customWidth="1"/>
    <col min="12808" max="12808" width="3.125" style="8" customWidth="1"/>
    <col min="12809" max="12809" width="12.875" style="8" customWidth="1"/>
    <col min="12810" max="12810" width="2.875" style="8" customWidth="1"/>
    <col min="12811" max="12811" width="83.875" style="8" customWidth="1"/>
    <col min="12812" max="13056" width="11.375" style="8"/>
    <col min="13057" max="13057" width="16.75" style="8" customWidth="1"/>
    <col min="13058" max="13058" width="11.125" style="8" customWidth="1"/>
    <col min="13059" max="13059" width="3.75" style="8" bestFit="1" customWidth="1"/>
    <col min="13060" max="13060" width="11.125" style="8" customWidth="1"/>
    <col min="13061" max="13061" width="6" style="8" customWidth="1"/>
    <col min="13062" max="13062" width="5.125" style="8" customWidth="1"/>
    <col min="13063" max="13063" width="5.75" style="8" customWidth="1"/>
    <col min="13064" max="13064" width="3.125" style="8" customWidth="1"/>
    <col min="13065" max="13065" width="12.875" style="8" customWidth="1"/>
    <col min="13066" max="13066" width="2.875" style="8" customWidth="1"/>
    <col min="13067" max="13067" width="83.875" style="8" customWidth="1"/>
    <col min="13068" max="13312" width="11.375" style="8"/>
    <col min="13313" max="13313" width="16.75" style="8" customWidth="1"/>
    <col min="13314" max="13314" width="11.125" style="8" customWidth="1"/>
    <col min="13315" max="13315" width="3.75" style="8" bestFit="1" customWidth="1"/>
    <col min="13316" max="13316" width="11.125" style="8" customWidth="1"/>
    <col min="13317" max="13317" width="6" style="8" customWidth="1"/>
    <col min="13318" max="13318" width="5.125" style="8" customWidth="1"/>
    <col min="13319" max="13319" width="5.75" style="8" customWidth="1"/>
    <col min="13320" max="13320" width="3.125" style="8" customWidth="1"/>
    <col min="13321" max="13321" width="12.875" style="8" customWidth="1"/>
    <col min="13322" max="13322" width="2.875" style="8" customWidth="1"/>
    <col min="13323" max="13323" width="83.875" style="8" customWidth="1"/>
    <col min="13324" max="13568" width="11.375" style="8"/>
    <col min="13569" max="13569" width="16.75" style="8" customWidth="1"/>
    <col min="13570" max="13570" width="11.125" style="8" customWidth="1"/>
    <col min="13571" max="13571" width="3.75" style="8" bestFit="1" customWidth="1"/>
    <col min="13572" max="13572" width="11.125" style="8" customWidth="1"/>
    <col min="13573" max="13573" width="6" style="8" customWidth="1"/>
    <col min="13574" max="13574" width="5.125" style="8" customWidth="1"/>
    <col min="13575" max="13575" width="5.75" style="8" customWidth="1"/>
    <col min="13576" max="13576" width="3.125" style="8" customWidth="1"/>
    <col min="13577" max="13577" width="12.875" style="8" customWidth="1"/>
    <col min="13578" max="13578" width="2.875" style="8" customWidth="1"/>
    <col min="13579" max="13579" width="83.875" style="8" customWidth="1"/>
    <col min="13580" max="13824" width="11.375" style="8"/>
    <col min="13825" max="13825" width="16.75" style="8" customWidth="1"/>
    <col min="13826" max="13826" width="11.125" style="8" customWidth="1"/>
    <col min="13827" max="13827" width="3.75" style="8" bestFit="1" customWidth="1"/>
    <col min="13828" max="13828" width="11.125" style="8" customWidth="1"/>
    <col min="13829" max="13829" width="6" style="8" customWidth="1"/>
    <col min="13830" max="13830" width="5.125" style="8" customWidth="1"/>
    <col min="13831" max="13831" width="5.75" style="8" customWidth="1"/>
    <col min="13832" max="13832" width="3.125" style="8" customWidth="1"/>
    <col min="13833" max="13833" width="12.875" style="8" customWidth="1"/>
    <col min="13834" max="13834" width="2.875" style="8" customWidth="1"/>
    <col min="13835" max="13835" width="83.875" style="8" customWidth="1"/>
    <col min="13836" max="14080" width="11.375" style="8"/>
    <col min="14081" max="14081" width="16.75" style="8" customWidth="1"/>
    <col min="14082" max="14082" width="11.125" style="8" customWidth="1"/>
    <col min="14083" max="14083" width="3.75" style="8" bestFit="1" customWidth="1"/>
    <col min="14084" max="14084" width="11.125" style="8" customWidth="1"/>
    <col min="14085" max="14085" width="6" style="8" customWidth="1"/>
    <col min="14086" max="14086" width="5.125" style="8" customWidth="1"/>
    <col min="14087" max="14087" width="5.75" style="8" customWidth="1"/>
    <col min="14088" max="14088" width="3.125" style="8" customWidth="1"/>
    <col min="14089" max="14089" width="12.875" style="8" customWidth="1"/>
    <col min="14090" max="14090" width="2.875" style="8" customWidth="1"/>
    <col min="14091" max="14091" width="83.875" style="8" customWidth="1"/>
    <col min="14092" max="14336" width="11.375" style="8"/>
    <col min="14337" max="14337" width="16.75" style="8" customWidth="1"/>
    <col min="14338" max="14338" width="11.125" style="8" customWidth="1"/>
    <col min="14339" max="14339" width="3.75" style="8" bestFit="1" customWidth="1"/>
    <col min="14340" max="14340" width="11.125" style="8" customWidth="1"/>
    <col min="14341" max="14341" width="6" style="8" customWidth="1"/>
    <col min="14342" max="14342" width="5.125" style="8" customWidth="1"/>
    <col min="14343" max="14343" width="5.75" style="8" customWidth="1"/>
    <col min="14344" max="14344" width="3.125" style="8" customWidth="1"/>
    <col min="14345" max="14345" width="12.875" style="8" customWidth="1"/>
    <col min="14346" max="14346" width="2.875" style="8" customWidth="1"/>
    <col min="14347" max="14347" width="83.875" style="8" customWidth="1"/>
    <col min="14348" max="14592" width="11.375" style="8"/>
    <col min="14593" max="14593" width="16.75" style="8" customWidth="1"/>
    <col min="14594" max="14594" width="11.125" style="8" customWidth="1"/>
    <col min="14595" max="14595" width="3.75" style="8" bestFit="1" customWidth="1"/>
    <col min="14596" max="14596" width="11.125" style="8" customWidth="1"/>
    <col min="14597" max="14597" width="6" style="8" customWidth="1"/>
    <col min="14598" max="14598" width="5.125" style="8" customWidth="1"/>
    <col min="14599" max="14599" width="5.75" style="8" customWidth="1"/>
    <col min="14600" max="14600" width="3.125" style="8" customWidth="1"/>
    <col min="14601" max="14601" width="12.875" style="8" customWidth="1"/>
    <col min="14602" max="14602" width="2.875" style="8" customWidth="1"/>
    <col min="14603" max="14603" width="83.875" style="8" customWidth="1"/>
    <col min="14604" max="14848" width="11.375" style="8"/>
    <col min="14849" max="14849" width="16.75" style="8" customWidth="1"/>
    <col min="14850" max="14850" width="11.125" style="8" customWidth="1"/>
    <col min="14851" max="14851" width="3.75" style="8" bestFit="1" customWidth="1"/>
    <col min="14852" max="14852" width="11.125" style="8" customWidth="1"/>
    <col min="14853" max="14853" width="6" style="8" customWidth="1"/>
    <col min="14854" max="14854" width="5.125" style="8" customWidth="1"/>
    <col min="14855" max="14855" width="5.75" style="8" customWidth="1"/>
    <col min="14856" max="14856" width="3.125" style="8" customWidth="1"/>
    <col min="14857" max="14857" width="12.875" style="8" customWidth="1"/>
    <col min="14858" max="14858" width="2.875" style="8" customWidth="1"/>
    <col min="14859" max="14859" width="83.875" style="8" customWidth="1"/>
    <col min="14860" max="15104" width="11.375" style="8"/>
    <col min="15105" max="15105" width="16.75" style="8" customWidth="1"/>
    <col min="15106" max="15106" width="11.125" style="8" customWidth="1"/>
    <col min="15107" max="15107" width="3.75" style="8" bestFit="1" customWidth="1"/>
    <col min="15108" max="15108" width="11.125" style="8" customWidth="1"/>
    <col min="15109" max="15109" width="6" style="8" customWidth="1"/>
    <col min="15110" max="15110" width="5.125" style="8" customWidth="1"/>
    <col min="15111" max="15111" width="5.75" style="8" customWidth="1"/>
    <col min="15112" max="15112" width="3.125" style="8" customWidth="1"/>
    <col min="15113" max="15113" width="12.875" style="8" customWidth="1"/>
    <col min="15114" max="15114" width="2.875" style="8" customWidth="1"/>
    <col min="15115" max="15115" width="83.875" style="8" customWidth="1"/>
    <col min="15116" max="15360" width="11.375" style="8"/>
    <col min="15361" max="15361" width="16.75" style="8" customWidth="1"/>
    <col min="15362" max="15362" width="11.125" style="8" customWidth="1"/>
    <col min="15363" max="15363" width="3.75" style="8" bestFit="1" customWidth="1"/>
    <col min="15364" max="15364" width="11.125" style="8" customWidth="1"/>
    <col min="15365" max="15365" width="6" style="8" customWidth="1"/>
    <col min="15366" max="15366" width="5.125" style="8" customWidth="1"/>
    <col min="15367" max="15367" width="5.75" style="8" customWidth="1"/>
    <col min="15368" max="15368" width="3.125" style="8" customWidth="1"/>
    <col min="15369" max="15369" width="12.875" style="8" customWidth="1"/>
    <col min="15370" max="15370" width="2.875" style="8" customWidth="1"/>
    <col min="15371" max="15371" width="83.875" style="8" customWidth="1"/>
    <col min="15372" max="15616" width="11.375" style="8"/>
    <col min="15617" max="15617" width="16.75" style="8" customWidth="1"/>
    <col min="15618" max="15618" width="11.125" style="8" customWidth="1"/>
    <col min="15619" max="15619" width="3.75" style="8" bestFit="1" customWidth="1"/>
    <col min="15620" max="15620" width="11.125" style="8" customWidth="1"/>
    <col min="15621" max="15621" width="6" style="8" customWidth="1"/>
    <col min="15622" max="15622" width="5.125" style="8" customWidth="1"/>
    <col min="15623" max="15623" width="5.75" style="8" customWidth="1"/>
    <col min="15624" max="15624" width="3.125" style="8" customWidth="1"/>
    <col min="15625" max="15625" width="12.875" style="8" customWidth="1"/>
    <col min="15626" max="15626" width="2.875" style="8" customWidth="1"/>
    <col min="15627" max="15627" width="83.875" style="8" customWidth="1"/>
    <col min="15628" max="15872" width="11.375" style="8"/>
    <col min="15873" max="15873" width="16.75" style="8" customWidth="1"/>
    <col min="15874" max="15874" width="11.125" style="8" customWidth="1"/>
    <col min="15875" max="15875" width="3.75" style="8" bestFit="1" customWidth="1"/>
    <col min="15876" max="15876" width="11.125" style="8" customWidth="1"/>
    <col min="15877" max="15877" width="6" style="8" customWidth="1"/>
    <col min="15878" max="15878" width="5.125" style="8" customWidth="1"/>
    <col min="15879" max="15879" width="5.75" style="8" customWidth="1"/>
    <col min="15880" max="15880" width="3.125" style="8" customWidth="1"/>
    <col min="15881" max="15881" width="12.875" style="8" customWidth="1"/>
    <col min="15882" max="15882" width="2.875" style="8" customWidth="1"/>
    <col min="15883" max="15883" width="83.875" style="8" customWidth="1"/>
    <col min="15884" max="16128" width="11.375" style="8"/>
    <col min="16129" max="16129" width="16.75" style="8" customWidth="1"/>
    <col min="16130" max="16130" width="11.125" style="8" customWidth="1"/>
    <col min="16131" max="16131" width="3.75" style="8" bestFit="1" customWidth="1"/>
    <col min="16132" max="16132" width="11.125" style="8" customWidth="1"/>
    <col min="16133" max="16133" width="6" style="8" customWidth="1"/>
    <col min="16134" max="16134" width="5.125" style="8" customWidth="1"/>
    <col min="16135" max="16135" width="5.75" style="8" customWidth="1"/>
    <col min="16136" max="16136" width="3.125" style="8" customWidth="1"/>
    <col min="16137" max="16137" width="12.875" style="8" customWidth="1"/>
    <col min="16138" max="16138" width="2.875" style="8" customWidth="1"/>
    <col min="16139" max="16139" width="83.875" style="8" customWidth="1"/>
    <col min="16140" max="16384" width="11.375" style="8"/>
  </cols>
  <sheetData>
    <row r="1" spans="1:16" ht="30" customHeight="1" x14ac:dyDescent="0.15">
      <c r="A1" s="7" t="s">
        <v>55</v>
      </c>
      <c r="B1" s="7"/>
      <c r="D1" s="204" t="s">
        <v>25</v>
      </c>
      <c r="E1" s="204"/>
      <c r="F1" s="204"/>
      <c r="G1" s="204"/>
      <c r="H1" s="204"/>
      <c r="I1" s="204"/>
      <c r="J1" s="204"/>
      <c r="K1" s="204"/>
      <c r="L1" s="204"/>
      <c r="M1" s="204"/>
    </row>
    <row r="2" spans="1:16" ht="30" customHeight="1" x14ac:dyDescent="0.15">
      <c r="A2" s="207" t="str">
        <f ca="1">RIGHT(CELL("filename",A2),
 LEN(CELL("filename",A2))
       -FIND("]",CELL("filename",A2)))</f>
        <v>⑪年月支払分</v>
      </c>
      <c r="B2" s="207"/>
      <c r="C2" s="207"/>
      <c r="D2" s="207"/>
      <c r="E2" s="207"/>
      <c r="F2" s="207"/>
      <c r="G2" s="207"/>
      <c r="H2" s="207"/>
      <c r="I2" s="207"/>
      <c r="J2" s="207"/>
      <c r="K2" s="207"/>
      <c r="L2" s="207"/>
      <c r="M2" s="207"/>
    </row>
    <row r="3" spans="1:16" ht="30" customHeight="1" x14ac:dyDescent="0.15">
      <c r="A3" s="205" t="s">
        <v>30</v>
      </c>
      <c r="B3" s="205"/>
      <c r="C3" s="205" t="str">
        <f>IF('人件費総括表・遂行状況（様式8号別紙2-1）'!$B$3="",
     "",
     '人件費総括表・遂行状況（様式8号別紙2-1）'!$B$3)</f>
        <v/>
      </c>
      <c r="D3" s="205"/>
      <c r="E3" s="205"/>
      <c r="F3" s="105"/>
      <c r="G3" s="9"/>
      <c r="H3" s="9"/>
      <c r="I3" s="9"/>
      <c r="J3" s="9"/>
      <c r="K3" s="9"/>
      <c r="L3" s="9"/>
      <c r="M3" s="9"/>
    </row>
    <row r="4" spans="1:16" ht="30" customHeight="1" x14ac:dyDescent="0.15">
      <c r="A4" s="198" t="s">
        <v>14</v>
      </c>
      <c r="B4" s="198"/>
      <c r="C4" s="205" t="str">
        <f>IF(従業員別人件費総括表!$B$5="",
     "",
     従業員別人件費総括表!$B$5)</f>
        <v/>
      </c>
      <c r="D4" s="205"/>
      <c r="E4" s="205"/>
      <c r="F4" s="105"/>
      <c r="G4" s="10"/>
      <c r="H4" s="10"/>
      <c r="I4" s="10"/>
    </row>
    <row r="5" spans="1:16" ht="30" customHeight="1" x14ac:dyDescent="0.15">
      <c r="A5" s="198" t="s">
        <v>15</v>
      </c>
      <c r="B5" s="198"/>
      <c r="C5" s="199">
        <f>従業員別人件費総括表!C7</f>
        <v>0</v>
      </c>
      <c r="D5" s="199"/>
      <c r="E5" s="199"/>
      <c r="F5" s="10" t="s">
        <v>4</v>
      </c>
      <c r="H5" s="10"/>
      <c r="I5" s="10"/>
    </row>
    <row r="6" spans="1:16" ht="30" customHeight="1" thickBot="1" x14ac:dyDescent="0.2">
      <c r="A6" s="12" t="s">
        <v>29</v>
      </c>
      <c r="B6" s="12"/>
    </row>
    <row r="7" spans="1:16" s="13" customFormat="1" ht="22.5" customHeight="1" thickBot="1" x14ac:dyDescent="0.2">
      <c r="A7" s="208" t="s">
        <v>31</v>
      </c>
      <c r="B7" s="201"/>
      <c r="C7" s="202" t="s">
        <v>16</v>
      </c>
      <c r="D7" s="202"/>
      <c r="E7" s="202"/>
      <c r="F7" s="111" t="s">
        <v>49</v>
      </c>
      <c r="G7" s="187" t="s">
        <v>17</v>
      </c>
      <c r="H7" s="203"/>
      <c r="I7" s="203"/>
      <c r="J7" s="188"/>
      <c r="K7" s="187" t="s">
        <v>18</v>
      </c>
      <c r="L7" s="188"/>
      <c r="M7" s="14" t="s">
        <v>28</v>
      </c>
      <c r="N7" s="15" t="s">
        <v>19</v>
      </c>
      <c r="O7" s="16"/>
    </row>
    <row r="8" spans="1:16" ht="22.5" customHeight="1" x14ac:dyDescent="0.15">
      <c r="A8" s="135"/>
      <c r="B8" s="162" t="str">
        <f>IF(テーブル141523242535[[#This Row],[列1]]="",
    "",
    TEXT(テーブル141523242535[[#This Row],[列1]],"(aaa)"))</f>
        <v/>
      </c>
      <c r="C8" s="151" t="s">
        <v>32</v>
      </c>
      <c r="D8" s="17" t="s">
        <v>13</v>
      </c>
      <c r="E8" s="152" t="s">
        <v>32</v>
      </c>
      <c r="F8" s="153" t="s">
        <v>32</v>
      </c>
      <c r="G8" s="18">
        <f>IF(OR(テーブル141523242535[[#This Row],[列2]]="",
          テーブル141523242535[[#This Row],[列4]]=""),
     0,
     IFERROR(HOUR(テーブル141523242535[[#This Row],[列4]]-テーブル141523242535[[#This Row],[列15]]-テーブル141523242535[[#This Row],[列2]]),
                  IFERROR(HOUR(テーブル141523242535[[#This Row],[列4]]-テーブル141523242535[[#This Row],[列2]]),
                               0)))</f>
        <v>0</v>
      </c>
      <c r="H8" s="19" t="s">
        <v>22</v>
      </c>
      <c r="I8" s="20" t="str">
        <f>IF(OR(テーブル141523242535[[#This Row],[列2]]="",
          テーブル141523242535[[#This Row],[列4]]=""),
     "00",
     IF(ISERROR(MINUTE(テーブル141523242535[[#This Row],[列4]]-テーブル141523242535[[#This Row],[列15]]-テーブル141523242535[[#This Row],[列2]])),
        IF(ISERROR(MINUTE(テーブル141523242535[[#This Row],[列4]]-テーブル141523242535[[#This Row],[列2]])),
           "00",
           IF(MINUTE(テーブル141523242535[[#This Row],[列4]]-テーブル141523242535[[#This Row],[列2]])&lt;30,
              "00",
              30)),
        IF(MINUTE(テーブル141523242535[[#This Row],[列4]]-テーブル141523242535[[#This Row],[列15]]-テーブル141523242535[[#This Row],[列2]])&lt;30,
           "00",
           30)))</f>
        <v>00</v>
      </c>
      <c r="J8" s="21" t="s">
        <v>23</v>
      </c>
      <c r="K8" s="22">
        <f>IFERROR((テーブル141523242535[[#This Row],[列5]]+テーブル141523242535[[#This Row],[列7]]/60)*$C$5,"")</f>
        <v>0</v>
      </c>
      <c r="L8" s="23" t="s">
        <v>4</v>
      </c>
      <c r="M8" s="147"/>
      <c r="N8" s="24"/>
      <c r="O8" s="50"/>
      <c r="P8" s="25"/>
    </row>
    <row r="9" spans="1:16" ht="22.5" customHeight="1" x14ac:dyDescent="0.15">
      <c r="A9" s="137"/>
      <c r="B9" s="159" t="str">
        <f>IF(テーブル141523242535[[#This Row],[列1]]="",
    "",
    TEXT(テーブル141523242535[[#This Row],[列1]],"(aaa)"))</f>
        <v/>
      </c>
      <c r="C9" s="138" t="s">
        <v>32</v>
      </c>
      <c r="D9" s="59" t="s">
        <v>13</v>
      </c>
      <c r="E9" s="143" t="s">
        <v>32</v>
      </c>
      <c r="F9" s="144" t="s">
        <v>32</v>
      </c>
      <c r="G9" s="27">
        <f>IF(OR(テーブル141523242535[[#This Row],[列2]]="",
          テーブル141523242535[[#This Row],[列4]]=""),
     0,
     IFERROR(HOUR(テーブル141523242535[[#This Row],[列4]]-テーブル141523242535[[#This Row],[列15]]-テーブル141523242535[[#This Row],[列2]]),
                  IFERROR(HOUR(テーブル141523242535[[#This Row],[列4]]-テーブル141523242535[[#This Row],[列2]]),
                               0)))</f>
        <v>0</v>
      </c>
      <c r="H9" s="28" t="s">
        <v>22</v>
      </c>
      <c r="I9" s="29" t="str">
        <f>IF(OR(テーブル141523242535[[#This Row],[列2]]="",
          テーブル141523242535[[#This Row],[列4]]=""),
     "00",
     IF(ISERROR(MINUTE(テーブル141523242535[[#This Row],[列4]]-テーブル141523242535[[#This Row],[列15]]-テーブル141523242535[[#This Row],[列2]])),
        IF(ISERROR(MINUTE(テーブル141523242535[[#This Row],[列4]]-テーブル141523242535[[#This Row],[列2]])),
           "00",
           IF(MINUTE(テーブル141523242535[[#This Row],[列4]]-テーブル141523242535[[#This Row],[列2]])&lt;30,
              "00",
              30)),
        IF(MINUTE(テーブル141523242535[[#This Row],[列4]]-テーブル141523242535[[#This Row],[列15]]-テーブル141523242535[[#This Row],[列2]])&lt;30,
           "00",
           30)))</f>
        <v>00</v>
      </c>
      <c r="J9" s="30" t="s">
        <v>23</v>
      </c>
      <c r="K9" s="31">
        <f>IFERROR((テーブル141523242535[[#This Row],[列5]]+テーブル141523242535[[#This Row],[列7]]/60)*$C$5,"")</f>
        <v>0</v>
      </c>
      <c r="L9" s="32" t="s">
        <v>4</v>
      </c>
      <c r="M9" s="148"/>
      <c r="N9" s="33"/>
      <c r="O9" s="50"/>
      <c r="P9" s="25"/>
    </row>
    <row r="10" spans="1:16" ht="22.5" customHeight="1" x14ac:dyDescent="0.15">
      <c r="A10" s="137"/>
      <c r="B10" s="160" t="str">
        <f>IF(テーブル141523242535[[#This Row],[列1]]="",
    "",
    TEXT(テーブル141523242535[[#This Row],[列1]],"(aaa)"))</f>
        <v/>
      </c>
      <c r="C10" s="138" t="s">
        <v>32</v>
      </c>
      <c r="D10" s="59" t="s">
        <v>13</v>
      </c>
      <c r="E10" s="143" t="s">
        <v>32</v>
      </c>
      <c r="F10" s="144" t="s">
        <v>32</v>
      </c>
      <c r="G10" s="27">
        <f>IF(OR(テーブル141523242535[[#This Row],[列2]]="",
          テーブル141523242535[[#This Row],[列4]]=""),
     0,
     IFERROR(HOUR(テーブル141523242535[[#This Row],[列4]]-テーブル141523242535[[#This Row],[列15]]-テーブル141523242535[[#This Row],[列2]]),
                  IFERROR(HOUR(テーブル141523242535[[#This Row],[列4]]-テーブル141523242535[[#This Row],[列2]]),
                               0)))</f>
        <v>0</v>
      </c>
      <c r="H10" s="28" t="s">
        <v>22</v>
      </c>
      <c r="I10" s="34" t="str">
        <f>IF(OR(テーブル141523242535[[#This Row],[列2]]="",
          テーブル141523242535[[#This Row],[列4]]=""),
     "00",
     IF(ISERROR(MINUTE(テーブル141523242535[[#This Row],[列4]]-テーブル141523242535[[#This Row],[列15]]-テーブル141523242535[[#This Row],[列2]])),
        IF(ISERROR(MINUTE(テーブル141523242535[[#This Row],[列4]]-テーブル141523242535[[#This Row],[列2]])),
           "00",
           IF(MINUTE(テーブル141523242535[[#This Row],[列4]]-テーブル141523242535[[#This Row],[列2]])&lt;30,
              "00",
              30)),
        IF(MINUTE(テーブル141523242535[[#This Row],[列4]]-テーブル141523242535[[#This Row],[列15]]-テーブル141523242535[[#This Row],[列2]])&lt;30,
           "00",
           30)))</f>
        <v>00</v>
      </c>
      <c r="J10" s="30" t="s">
        <v>23</v>
      </c>
      <c r="K10" s="31">
        <f>IFERROR((テーブル141523242535[[#This Row],[列5]]+テーブル141523242535[[#This Row],[列7]]/60)*$C$5,"")</f>
        <v>0</v>
      </c>
      <c r="L10" s="32" t="s">
        <v>4</v>
      </c>
      <c r="M10" s="149"/>
      <c r="N10" s="33"/>
      <c r="O10" s="50"/>
      <c r="P10" s="25"/>
    </row>
    <row r="11" spans="1:16" ht="22.5" customHeight="1" x14ac:dyDescent="0.15">
      <c r="A11" s="137"/>
      <c r="B11" s="160" t="str">
        <f>IF(テーブル141523242535[[#This Row],[列1]]="",
    "",
    TEXT(テーブル141523242535[[#This Row],[列1]],"(aaa)"))</f>
        <v/>
      </c>
      <c r="C11" s="138" t="s">
        <v>20</v>
      </c>
      <c r="D11" s="59" t="s">
        <v>21</v>
      </c>
      <c r="E11" s="143" t="s">
        <v>20</v>
      </c>
      <c r="F11" s="144" t="s">
        <v>32</v>
      </c>
      <c r="G11" s="27">
        <f>IF(OR(テーブル141523242535[[#This Row],[列2]]="",
          テーブル141523242535[[#This Row],[列4]]=""),
     0,
     IFERROR(HOUR(テーブル141523242535[[#This Row],[列4]]-テーブル141523242535[[#This Row],[列15]]-テーブル141523242535[[#This Row],[列2]]),
                  IFERROR(HOUR(テーブル141523242535[[#This Row],[列4]]-テーブル141523242535[[#This Row],[列2]]),
                               0)))</f>
        <v>0</v>
      </c>
      <c r="H11" s="28" t="s">
        <v>22</v>
      </c>
      <c r="I11" s="34" t="str">
        <f>IF(OR(テーブル141523242535[[#This Row],[列2]]="",
          テーブル141523242535[[#This Row],[列4]]=""),
     "00",
     IF(ISERROR(MINUTE(テーブル141523242535[[#This Row],[列4]]-テーブル141523242535[[#This Row],[列15]]-テーブル141523242535[[#This Row],[列2]])),
        IF(ISERROR(MINUTE(テーブル141523242535[[#This Row],[列4]]-テーブル141523242535[[#This Row],[列2]])),
           "00",
           IF(MINUTE(テーブル141523242535[[#This Row],[列4]]-テーブル141523242535[[#This Row],[列2]])&lt;30,
              "00",
              30)),
        IF(MINUTE(テーブル141523242535[[#This Row],[列4]]-テーブル141523242535[[#This Row],[列15]]-テーブル141523242535[[#This Row],[列2]])&lt;30,
           "00",
           30)))</f>
        <v>00</v>
      </c>
      <c r="J11" s="30" t="s">
        <v>23</v>
      </c>
      <c r="K11" s="31">
        <f>IFERROR((テーブル141523242535[[#This Row],[列5]]+テーブル141523242535[[#This Row],[列7]]/60)*$C$5,"")</f>
        <v>0</v>
      </c>
      <c r="L11" s="32" t="s">
        <v>4</v>
      </c>
      <c r="M11" s="149"/>
      <c r="N11" s="33"/>
      <c r="O11" s="50"/>
      <c r="P11" s="25"/>
    </row>
    <row r="12" spans="1:16" ht="22.5" customHeight="1" x14ac:dyDescent="0.15">
      <c r="A12" s="137"/>
      <c r="B12" s="160" t="str">
        <f>IF(テーブル141523242535[[#This Row],[列1]]="",
    "",
    TEXT(テーブル141523242535[[#This Row],[列1]],"(aaa)"))</f>
        <v/>
      </c>
      <c r="C12" s="138" t="s">
        <v>20</v>
      </c>
      <c r="D12" s="59" t="s">
        <v>21</v>
      </c>
      <c r="E12" s="143" t="s">
        <v>20</v>
      </c>
      <c r="F12" s="144" t="s">
        <v>32</v>
      </c>
      <c r="G12" s="27">
        <f>IF(OR(テーブル141523242535[[#This Row],[列2]]="",
          テーブル141523242535[[#This Row],[列4]]=""),
     0,
     IFERROR(HOUR(テーブル141523242535[[#This Row],[列4]]-テーブル141523242535[[#This Row],[列15]]-テーブル141523242535[[#This Row],[列2]]),
                  IFERROR(HOUR(テーブル141523242535[[#This Row],[列4]]-テーブル141523242535[[#This Row],[列2]]),
                               0)))</f>
        <v>0</v>
      </c>
      <c r="H12" s="28" t="s">
        <v>22</v>
      </c>
      <c r="I12" s="34" t="str">
        <f>IF(OR(テーブル141523242535[[#This Row],[列2]]="",
          テーブル141523242535[[#This Row],[列4]]=""),
     "00",
     IF(ISERROR(MINUTE(テーブル141523242535[[#This Row],[列4]]-テーブル141523242535[[#This Row],[列15]]-テーブル141523242535[[#This Row],[列2]])),
        IF(ISERROR(MINUTE(テーブル141523242535[[#This Row],[列4]]-テーブル141523242535[[#This Row],[列2]])),
           "00",
           IF(MINUTE(テーブル141523242535[[#This Row],[列4]]-テーブル141523242535[[#This Row],[列2]])&lt;30,
              "00",
              30)),
        IF(MINUTE(テーブル141523242535[[#This Row],[列4]]-テーブル141523242535[[#This Row],[列15]]-テーブル141523242535[[#This Row],[列2]])&lt;30,
           "00",
           30)))</f>
        <v>00</v>
      </c>
      <c r="J12" s="30" t="s">
        <v>23</v>
      </c>
      <c r="K12" s="31">
        <f>IFERROR((テーブル141523242535[[#This Row],[列5]]+テーブル141523242535[[#This Row],[列7]]/60)*$C$5,"")</f>
        <v>0</v>
      </c>
      <c r="L12" s="32" t="s">
        <v>4</v>
      </c>
      <c r="M12" s="149"/>
      <c r="N12" s="33"/>
      <c r="O12" s="50"/>
      <c r="P12" s="25"/>
    </row>
    <row r="13" spans="1:16" ht="22.5" customHeight="1" x14ac:dyDescent="0.15">
      <c r="A13" s="137"/>
      <c r="B13" s="160" t="str">
        <f>IF(テーブル141523242535[[#This Row],[列1]]="",
    "",
    TEXT(テーブル141523242535[[#This Row],[列1]],"(aaa)"))</f>
        <v/>
      </c>
      <c r="C13" s="138" t="s">
        <v>20</v>
      </c>
      <c r="D13" s="59" t="s">
        <v>21</v>
      </c>
      <c r="E13" s="143" t="s">
        <v>20</v>
      </c>
      <c r="F13" s="144" t="s">
        <v>32</v>
      </c>
      <c r="G13" s="27">
        <f>IF(OR(テーブル141523242535[[#This Row],[列2]]="",
          テーブル141523242535[[#This Row],[列4]]=""),
     0,
     IFERROR(HOUR(テーブル141523242535[[#This Row],[列4]]-テーブル141523242535[[#This Row],[列15]]-テーブル141523242535[[#This Row],[列2]]),
                  IFERROR(HOUR(テーブル141523242535[[#This Row],[列4]]-テーブル141523242535[[#This Row],[列2]]),
                               0)))</f>
        <v>0</v>
      </c>
      <c r="H13" s="28" t="s">
        <v>22</v>
      </c>
      <c r="I13" s="34" t="str">
        <f>IF(OR(テーブル141523242535[[#This Row],[列2]]="",
          テーブル141523242535[[#This Row],[列4]]=""),
     "00",
     IF(ISERROR(MINUTE(テーブル141523242535[[#This Row],[列4]]-テーブル141523242535[[#This Row],[列15]]-テーブル141523242535[[#This Row],[列2]])),
        IF(ISERROR(MINUTE(テーブル141523242535[[#This Row],[列4]]-テーブル141523242535[[#This Row],[列2]])),
           "00",
           IF(MINUTE(テーブル141523242535[[#This Row],[列4]]-テーブル141523242535[[#This Row],[列2]])&lt;30,
              "00",
              30)),
        IF(MINUTE(テーブル141523242535[[#This Row],[列4]]-テーブル141523242535[[#This Row],[列15]]-テーブル141523242535[[#This Row],[列2]])&lt;30,
           "00",
           30)))</f>
        <v>00</v>
      </c>
      <c r="J13" s="30" t="s">
        <v>23</v>
      </c>
      <c r="K13" s="31">
        <f>IFERROR((テーブル141523242535[[#This Row],[列5]]+テーブル141523242535[[#This Row],[列7]]/60)*$C$5,"")</f>
        <v>0</v>
      </c>
      <c r="L13" s="32" t="s">
        <v>4</v>
      </c>
      <c r="M13" s="149"/>
      <c r="N13" s="33"/>
      <c r="O13" s="50"/>
      <c r="P13" s="25"/>
    </row>
    <row r="14" spans="1:16" ht="22.5" customHeight="1" x14ac:dyDescent="0.15">
      <c r="A14" s="137"/>
      <c r="B14" s="160" t="str">
        <f>IF(テーブル141523242535[[#This Row],[列1]]="",
    "",
    TEXT(テーブル141523242535[[#This Row],[列1]],"(aaa)"))</f>
        <v/>
      </c>
      <c r="C14" s="138" t="s">
        <v>20</v>
      </c>
      <c r="D14" s="59" t="s">
        <v>21</v>
      </c>
      <c r="E14" s="143" t="s">
        <v>20</v>
      </c>
      <c r="F14" s="144" t="s">
        <v>32</v>
      </c>
      <c r="G14" s="27">
        <f>IF(OR(テーブル141523242535[[#This Row],[列2]]="",
          テーブル141523242535[[#This Row],[列4]]=""),
     0,
     IFERROR(HOUR(テーブル141523242535[[#This Row],[列4]]-テーブル141523242535[[#This Row],[列15]]-テーブル141523242535[[#This Row],[列2]]),
                  IFERROR(HOUR(テーブル141523242535[[#This Row],[列4]]-テーブル141523242535[[#This Row],[列2]]),
                               0)))</f>
        <v>0</v>
      </c>
      <c r="H14" s="28" t="s">
        <v>22</v>
      </c>
      <c r="I14" s="34" t="str">
        <f>IF(OR(テーブル141523242535[[#This Row],[列2]]="",
          テーブル141523242535[[#This Row],[列4]]=""),
     "00",
     IF(ISERROR(MINUTE(テーブル141523242535[[#This Row],[列4]]-テーブル141523242535[[#This Row],[列15]]-テーブル141523242535[[#This Row],[列2]])),
        IF(ISERROR(MINUTE(テーブル141523242535[[#This Row],[列4]]-テーブル141523242535[[#This Row],[列2]])),
           "00",
           IF(MINUTE(テーブル141523242535[[#This Row],[列4]]-テーブル141523242535[[#This Row],[列2]])&lt;30,
              "00",
              30)),
        IF(MINUTE(テーブル141523242535[[#This Row],[列4]]-テーブル141523242535[[#This Row],[列15]]-テーブル141523242535[[#This Row],[列2]])&lt;30,
           "00",
           30)))</f>
        <v>00</v>
      </c>
      <c r="J14" s="30" t="s">
        <v>23</v>
      </c>
      <c r="K14" s="31">
        <f>IFERROR((テーブル141523242535[[#This Row],[列5]]+テーブル141523242535[[#This Row],[列7]]/60)*$C$5,"")</f>
        <v>0</v>
      </c>
      <c r="L14" s="32" t="s">
        <v>4</v>
      </c>
      <c r="M14" s="149"/>
      <c r="N14" s="33"/>
      <c r="O14" s="50"/>
      <c r="P14" s="25"/>
    </row>
    <row r="15" spans="1:16" ht="22.5" customHeight="1" x14ac:dyDescent="0.15">
      <c r="A15" s="137"/>
      <c r="B15" s="160" t="str">
        <f>IF(テーブル141523242535[[#This Row],[列1]]="",
    "",
    TEXT(テーブル141523242535[[#This Row],[列1]],"(aaa)"))</f>
        <v/>
      </c>
      <c r="C15" s="138" t="s">
        <v>20</v>
      </c>
      <c r="D15" s="59" t="s">
        <v>21</v>
      </c>
      <c r="E15" s="143" t="s">
        <v>20</v>
      </c>
      <c r="F15" s="144" t="s">
        <v>32</v>
      </c>
      <c r="G15" s="27">
        <f>IF(OR(テーブル141523242535[[#This Row],[列2]]="",
          テーブル141523242535[[#This Row],[列4]]=""),
     0,
     IFERROR(HOUR(テーブル141523242535[[#This Row],[列4]]-テーブル141523242535[[#This Row],[列15]]-テーブル141523242535[[#This Row],[列2]]),
                  IFERROR(HOUR(テーブル141523242535[[#This Row],[列4]]-テーブル141523242535[[#This Row],[列2]]),
                               0)))</f>
        <v>0</v>
      </c>
      <c r="H15" s="28" t="s">
        <v>22</v>
      </c>
      <c r="I15" s="34" t="str">
        <f>IF(OR(テーブル141523242535[[#This Row],[列2]]="",
          テーブル141523242535[[#This Row],[列4]]=""),
     "00",
     IF(ISERROR(MINUTE(テーブル141523242535[[#This Row],[列4]]-テーブル141523242535[[#This Row],[列15]]-テーブル141523242535[[#This Row],[列2]])),
        IF(ISERROR(MINUTE(テーブル141523242535[[#This Row],[列4]]-テーブル141523242535[[#This Row],[列2]])),
           "00",
           IF(MINUTE(テーブル141523242535[[#This Row],[列4]]-テーブル141523242535[[#This Row],[列2]])&lt;30,
              "00",
              30)),
        IF(MINUTE(テーブル141523242535[[#This Row],[列4]]-テーブル141523242535[[#This Row],[列15]]-テーブル141523242535[[#This Row],[列2]])&lt;30,
           "00",
           30)))</f>
        <v>00</v>
      </c>
      <c r="J15" s="30" t="s">
        <v>23</v>
      </c>
      <c r="K15" s="31">
        <f>IFERROR((テーブル141523242535[[#This Row],[列5]]+テーブル141523242535[[#This Row],[列7]]/60)*$C$5,"")</f>
        <v>0</v>
      </c>
      <c r="L15" s="32" t="s">
        <v>4</v>
      </c>
      <c r="M15" s="149"/>
      <c r="N15" s="33"/>
      <c r="O15" s="50"/>
      <c r="P15" s="25"/>
    </row>
    <row r="16" spans="1:16" ht="22.5" customHeight="1" x14ac:dyDescent="0.15">
      <c r="A16" s="137"/>
      <c r="B16" s="160" t="str">
        <f>IF(テーブル141523242535[[#This Row],[列1]]="",
    "",
    TEXT(テーブル141523242535[[#This Row],[列1]],"(aaa)"))</f>
        <v/>
      </c>
      <c r="C16" s="138" t="s">
        <v>20</v>
      </c>
      <c r="D16" s="59" t="s">
        <v>21</v>
      </c>
      <c r="E16" s="143" t="s">
        <v>20</v>
      </c>
      <c r="F16" s="144" t="s">
        <v>32</v>
      </c>
      <c r="G16" s="27">
        <f>IF(OR(テーブル141523242535[[#This Row],[列2]]="",
          テーブル141523242535[[#This Row],[列4]]=""),
     0,
     IFERROR(HOUR(テーブル141523242535[[#This Row],[列4]]-テーブル141523242535[[#This Row],[列15]]-テーブル141523242535[[#This Row],[列2]]),
                  IFERROR(HOUR(テーブル141523242535[[#This Row],[列4]]-テーブル141523242535[[#This Row],[列2]]),
                               0)))</f>
        <v>0</v>
      </c>
      <c r="H16" s="28" t="s">
        <v>22</v>
      </c>
      <c r="I16" s="34" t="str">
        <f>IF(OR(テーブル141523242535[[#This Row],[列2]]="",
          テーブル141523242535[[#This Row],[列4]]=""),
     "00",
     IF(ISERROR(MINUTE(テーブル141523242535[[#This Row],[列4]]-テーブル141523242535[[#This Row],[列15]]-テーブル141523242535[[#This Row],[列2]])),
        IF(ISERROR(MINUTE(テーブル141523242535[[#This Row],[列4]]-テーブル141523242535[[#This Row],[列2]])),
           "00",
           IF(MINUTE(テーブル141523242535[[#This Row],[列4]]-テーブル141523242535[[#This Row],[列2]])&lt;30,
              "00",
              30)),
        IF(MINUTE(テーブル141523242535[[#This Row],[列4]]-テーブル141523242535[[#This Row],[列15]]-テーブル141523242535[[#This Row],[列2]])&lt;30,
           "00",
           30)))</f>
        <v>00</v>
      </c>
      <c r="J16" s="30" t="s">
        <v>23</v>
      </c>
      <c r="K16" s="31">
        <f>IFERROR((テーブル141523242535[[#This Row],[列5]]+テーブル141523242535[[#This Row],[列7]]/60)*$C$5,"")</f>
        <v>0</v>
      </c>
      <c r="L16" s="32" t="s">
        <v>4</v>
      </c>
      <c r="M16" s="149"/>
      <c r="N16" s="33"/>
      <c r="O16" s="50"/>
      <c r="P16" s="25"/>
    </row>
    <row r="17" spans="1:16" ht="22.5" customHeight="1" x14ac:dyDescent="0.15">
      <c r="A17" s="137"/>
      <c r="B17" s="160" t="str">
        <f>IF(テーブル141523242535[[#This Row],[列1]]="",
    "",
    TEXT(テーブル141523242535[[#This Row],[列1]],"(aaa)"))</f>
        <v/>
      </c>
      <c r="C17" s="138" t="s">
        <v>20</v>
      </c>
      <c r="D17" s="59" t="s">
        <v>21</v>
      </c>
      <c r="E17" s="143" t="s">
        <v>20</v>
      </c>
      <c r="F17" s="144" t="s">
        <v>32</v>
      </c>
      <c r="G17" s="27">
        <f>IF(OR(テーブル141523242535[[#This Row],[列2]]="",
          テーブル141523242535[[#This Row],[列4]]=""),
     0,
     IFERROR(HOUR(テーブル141523242535[[#This Row],[列4]]-テーブル141523242535[[#This Row],[列15]]-テーブル141523242535[[#This Row],[列2]]),
                  IFERROR(HOUR(テーブル141523242535[[#This Row],[列4]]-テーブル141523242535[[#This Row],[列2]]),
                               0)))</f>
        <v>0</v>
      </c>
      <c r="H17" s="28" t="s">
        <v>22</v>
      </c>
      <c r="I17" s="34" t="str">
        <f>IF(OR(テーブル141523242535[[#This Row],[列2]]="",
          テーブル141523242535[[#This Row],[列4]]=""),
     "00",
     IF(ISERROR(MINUTE(テーブル141523242535[[#This Row],[列4]]-テーブル141523242535[[#This Row],[列15]]-テーブル141523242535[[#This Row],[列2]])),
        IF(ISERROR(MINUTE(テーブル141523242535[[#This Row],[列4]]-テーブル141523242535[[#This Row],[列2]])),
           "00",
           IF(MINUTE(テーブル141523242535[[#This Row],[列4]]-テーブル141523242535[[#This Row],[列2]])&lt;30,
              "00",
              30)),
        IF(MINUTE(テーブル141523242535[[#This Row],[列4]]-テーブル141523242535[[#This Row],[列15]]-テーブル141523242535[[#This Row],[列2]])&lt;30,
           "00",
           30)))</f>
        <v>00</v>
      </c>
      <c r="J17" s="30" t="s">
        <v>23</v>
      </c>
      <c r="K17" s="31">
        <f>IFERROR((テーブル141523242535[[#This Row],[列5]]+テーブル141523242535[[#This Row],[列7]]/60)*$C$5,"")</f>
        <v>0</v>
      </c>
      <c r="L17" s="32" t="s">
        <v>4</v>
      </c>
      <c r="M17" s="149"/>
      <c r="N17" s="33"/>
      <c r="O17" s="50"/>
      <c r="P17" s="25"/>
    </row>
    <row r="18" spans="1:16" ht="22.5" customHeight="1" x14ac:dyDescent="0.15">
      <c r="A18" s="137"/>
      <c r="B18" s="160" t="str">
        <f>IF(テーブル141523242535[[#This Row],[列1]]="",
    "",
    TEXT(テーブル141523242535[[#This Row],[列1]],"(aaa)"))</f>
        <v/>
      </c>
      <c r="C18" s="138" t="s">
        <v>20</v>
      </c>
      <c r="D18" s="59" t="s">
        <v>21</v>
      </c>
      <c r="E18" s="143" t="s">
        <v>20</v>
      </c>
      <c r="F18" s="144" t="s">
        <v>32</v>
      </c>
      <c r="G18" s="27">
        <f>IF(OR(テーブル141523242535[[#This Row],[列2]]="",
          テーブル141523242535[[#This Row],[列4]]=""),
     0,
     IFERROR(HOUR(テーブル141523242535[[#This Row],[列4]]-テーブル141523242535[[#This Row],[列15]]-テーブル141523242535[[#This Row],[列2]]),
                  IFERROR(HOUR(テーブル141523242535[[#This Row],[列4]]-テーブル141523242535[[#This Row],[列2]]),
                               0)))</f>
        <v>0</v>
      </c>
      <c r="H18" s="28" t="s">
        <v>22</v>
      </c>
      <c r="I18" s="34" t="str">
        <f>IF(OR(テーブル141523242535[[#This Row],[列2]]="",
          テーブル141523242535[[#This Row],[列4]]=""),
     "00",
     IF(ISERROR(MINUTE(テーブル141523242535[[#This Row],[列4]]-テーブル141523242535[[#This Row],[列15]]-テーブル141523242535[[#This Row],[列2]])),
        IF(ISERROR(MINUTE(テーブル141523242535[[#This Row],[列4]]-テーブル141523242535[[#This Row],[列2]])),
           "00",
           IF(MINUTE(テーブル141523242535[[#This Row],[列4]]-テーブル141523242535[[#This Row],[列2]])&lt;30,
              "00",
              30)),
        IF(MINUTE(テーブル141523242535[[#This Row],[列4]]-テーブル141523242535[[#This Row],[列15]]-テーブル141523242535[[#This Row],[列2]])&lt;30,
           "00",
           30)))</f>
        <v>00</v>
      </c>
      <c r="J18" s="30" t="s">
        <v>23</v>
      </c>
      <c r="K18" s="31">
        <f>IFERROR((テーブル141523242535[[#This Row],[列5]]+テーブル141523242535[[#This Row],[列7]]/60)*$C$5,"")</f>
        <v>0</v>
      </c>
      <c r="L18" s="32" t="s">
        <v>4</v>
      </c>
      <c r="M18" s="149"/>
      <c r="N18" s="33"/>
      <c r="O18" s="50"/>
      <c r="P18" s="25"/>
    </row>
    <row r="19" spans="1:16" ht="22.5" customHeight="1" x14ac:dyDescent="0.15">
      <c r="A19" s="137"/>
      <c r="B19" s="160" t="str">
        <f>IF(テーブル141523242535[[#This Row],[列1]]="",
    "",
    TEXT(テーブル141523242535[[#This Row],[列1]],"(aaa)"))</f>
        <v/>
      </c>
      <c r="C19" s="138" t="s">
        <v>20</v>
      </c>
      <c r="D19" s="59" t="s">
        <v>21</v>
      </c>
      <c r="E19" s="143" t="s">
        <v>20</v>
      </c>
      <c r="F19" s="144" t="s">
        <v>32</v>
      </c>
      <c r="G19" s="27">
        <f>IF(OR(テーブル141523242535[[#This Row],[列2]]="",
          テーブル141523242535[[#This Row],[列4]]=""),
     0,
     IFERROR(HOUR(テーブル141523242535[[#This Row],[列4]]-テーブル141523242535[[#This Row],[列15]]-テーブル141523242535[[#This Row],[列2]]),
                  IFERROR(HOUR(テーブル141523242535[[#This Row],[列4]]-テーブル141523242535[[#This Row],[列2]]),
                               0)))</f>
        <v>0</v>
      </c>
      <c r="H19" s="28" t="s">
        <v>22</v>
      </c>
      <c r="I19" s="34" t="str">
        <f>IF(OR(テーブル141523242535[[#This Row],[列2]]="",
          テーブル141523242535[[#This Row],[列4]]=""),
     "00",
     IF(ISERROR(MINUTE(テーブル141523242535[[#This Row],[列4]]-テーブル141523242535[[#This Row],[列15]]-テーブル141523242535[[#This Row],[列2]])),
        IF(ISERROR(MINUTE(テーブル141523242535[[#This Row],[列4]]-テーブル141523242535[[#This Row],[列2]])),
           "00",
           IF(MINUTE(テーブル141523242535[[#This Row],[列4]]-テーブル141523242535[[#This Row],[列2]])&lt;30,
              "00",
              30)),
        IF(MINUTE(テーブル141523242535[[#This Row],[列4]]-テーブル141523242535[[#This Row],[列15]]-テーブル141523242535[[#This Row],[列2]])&lt;30,
           "00",
           30)))</f>
        <v>00</v>
      </c>
      <c r="J19" s="30" t="s">
        <v>23</v>
      </c>
      <c r="K19" s="31">
        <f>IFERROR((テーブル141523242535[[#This Row],[列5]]+テーブル141523242535[[#This Row],[列7]]/60)*$C$5,"")</f>
        <v>0</v>
      </c>
      <c r="L19" s="32" t="s">
        <v>4</v>
      </c>
      <c r="M19" s="149"/>
      <c r="N19" s="33"/>
      <c r="O19" s="50"/>
      <c r="P19" s="25"/>
    </row>
    <row r="20" spans="1:16" ht="22.5" customHeight="1" x14ac:dyDescent="0.15">
      <c r="A20" s="137"/>
      <c r="B20" s="160" t="str">
        <f>IF(テーブル141523242535[[#This Row],[列1]]="",
    "",
    TEXT(テーブル141523242535[[#This Row],[列1]],"(aaa)"))</f>
        <v/>
      </c>
      <c r="C20" s="138" t="s">
        <v>20</v>
      </c>
      <c r="D20" s="59" t="s">
        <v>21</v>
      </c>
      <c r="E20" s="143" t="s">
        <v>20</v>
      </c>
      <c r="F20" s="144" t="s">
        <v>32</v>
      </c>
      <c r="G20" s="27">
        <f>IF(OR(テーブル141523242535[[#This Row],[列2]]="",
          テーブル141523242535[[#This Row],[列4]]=""),
     0,
     IFERROR(HOUR(テーブル141523242535[[#This Row],[列4]]-テーブル141523242535[[#This Row],[列15]]-テーブル141523242535[[#This Row],[列2]]),
                  IFERROR(HOUR(テーブル141523242535[[#This Row],[列4]]-テーブル141523242535[[#This Row],[列2]]),
                               0)))</f>
        <v>0</v>
      </c>
      <c r="H20" s="28" t="s">
        <v>22</v>
      </c>
      <c r="I20" s="34" t="str">
        <f>IF(OR(テーブル141523242535[[#This Row],[列2]]="",
          テーブル141523242535[[#This Row],[列4]]=""),
     "00",
     IF(ISERROR(MINUTE(テーブル141523242535[[#This Row],[列4]]-テーブル141523242535[[#This Row],[列15]]-テーブル141523242535[[#This Row],[列2]])),
        IF(ISERROR(MINUTE(テーブル141523242535[[#This Row],[列4]]-テーブル141523242535[[#This Row],[列2]])),
           "00",
           IF(MINUTE(テーブル141523242535[[#This Row],[列4]]-テーブル141523242535[[#This Row],[列2]])&lt;30,
              "00",
              30)),
        IF(MINUTE(テーブル141523242535[[#This Row],[列4]]-テーブル141523242535[[#This Row],[列15]]-テーブル141523242535[[#This Row],[列2]])&lt;30,
           "00",
           30)))</f>
        <v>00</v>
      </c>
      <c r="J20" s="30" t="s">
        <v>23</v>
      </c>
      <c r="K20" s="31">
        <f>IFERROR((テーブル141523242535[[#This Row],[列5]]+テーブル141523242535[[#This Row],[列7]]/60)*$C$5,"")</f>
        <v>0</v>
      </c>
      <c r="L20" s="32" t="s">
        <v>4</v>
      </c>
      <c r="M20" s="149"/>
      <c r="N20" s="33"/>
      <c r="O20" s="50"/>
      <c r="P20" s="25"/>
    </row>
    <row r="21" spans="1:16" ht="22.5" customHeight="1" x14ac:dyDescent="0.15">
      <c r="A21" s="137"/>
      <c r="B21" s="160" t="str">
        <f>IF(テーブル141523242535[[#This Row],[列1]]="",
    "",
    TEXT(テーブル141523242535[[#This Row],[列1]],"(aaa)"))</f>
        <v/>
      </c>
      <c r="C21" s="138" t="s">
        <v>20</v>
      </c>
      <c r="D21" s="59" t="s">
        <v>21</v>
      </c>
      <c r="E21" s="143" t="s">
        <v>20</v>
      </c>
      <c r="F21" s="144" t="s">
        <v>32</v>
      </c>
      <c r="G21" s="27">
        <f>IF(OR(テーブル141523242535[[#This Row],[列2]]="",
          テーブル141523242535[[#This Row],[列4]]=""),
     0,
     IFERROR(HOUR(テーブル141523242535[[#This Row],[列4]]-テーブル141523242535[[#This Row],[列15]]-テーブル141523242535[[#This Row],[列2]]),
                  IFERROR(HOUR(テーブル141523242535[[#This Row],[列4]]-テーブル141523242535[[#This Row],[列2]]),
                               0)))</f>
        <v>0</v>
      </c>
      <c r="H21" s="28" t="s">
        <v>22</v>
      </c>
      <c r="I21" s="34" t="str">
        <f>IF(OR(テーブル141523242535[[#This Row],[列2]]="",
          テーブル141523242535[[#This Row],[列4]]=""),
     "00",
     IF(ISERROR(MINUTE(テーブル141523242535[[#This Row],[列4]]-テーブル141523242535[[#This Row],[列15]]-テーブル141523242535[[#This Row],[列2]])),
        IF(ISERROR(MINUTE(テーブル141523242535[[#This Row],[列4]]-テーブル141523242535[[#This Row],[列2]])),
           "00",
           IF(MINUTE(テーブル141523242535[[#This Row],[列4]]-テーブル141523242535[[#This Row],[列2]])&lt;30,
              "00",
              30)),
        IF(MINUTE(テーブル141523242535[[#This Row],[列4]]-テーブル141523242535[[#This Row],[列15]]-テーブル141523242535[[#This Row],[列2]])&lt;30,
           "00",
           30)))</f>
        <v>00</v>
      </c>
      <c r="J21" s="30" t="s">
        <v>23</v>
      </c>
      <c r="K21" s="31">
        <f>IFERROR((テーブル141523242535[[#This Row],[列5]]+テーブル141523242535[[#This Row],[列7]]/60)*$C$5,"")</f>
        <v>0</v>
      </c>
      <c r="L21" s="32" t="s">
        <v>4</v>
      </c>
      <c r="M21" s="149"/>
      <c r="N21" s="33"/>
      <c r="O21" s="50"/>
      <c r="P21" s="25"/>
    </row>
    <row r="22" spans="1:16" ht="22.5" customHeight="1" x14ac:dyDescent="0.15">
      <c r="A22" s="137"/>
      <c r="B22" s="160" t="str">
        <f>IF(テーブル141523242535[[#This Row],[列1]]="",
    "",
    TEXT(テーブル141523242535[[#This Row],[列1]],"(aaa)"))</f>
        <v/>
      </c>
      <c r="C22" s="138" t="s">
        <v>20</v>
      </c>
      <c r="D22" s="59" t="s">
        <v>21</v>
      </c>
      <c r="E22" s="143" t="s">
        <v>20</v>
      </c>
      <c r="F22" s="144" t="s">
        <v>32</v>
      </c>
      <c r="G22" s="27">
        <f>IF(OR(テーブル141523242535[[#This Row],[列2]]="",
          テーブル141523242535[[#This Row],[列4]]=""),
     0,
     IFERROR(HOUR(テーブル141523242535[[#This Row],[列4]]-テーブル141523242535[[#This Row],[列15]]-テーブル141523242535[[#This Row],[列2]]),
                  IFERROR(HOUR(テーブル141523242535[[#This Row],[列4]]-テーブル141523242535[[#This Row],[列2]]),
                               0)))</f>
        <v>0</v>
      </c>
      <c r="H22" s="28" t="s">
        <v>22</v>
      </c>
      <c r="I22" s="34" t="str">
        <f>IF(OR(テーブル141523242535[[#This Row],[列2]]="",
          テーブル141523242535[[#This Row],[列4]]=""),
     "00",
     IF(ISERROR(MINUTE(テーブル141523242535[[#This Row],[列4]]-テーブル141523242535[[#This Row],[列15]]-テーブル141523242535[[#This Row],[列2]])),
        IF(ISERROR(MINUTE(テーブル141523242535[[#This Row],[列4]]-テーブル141523242535[[#This Row],[列2]])),
           "00",
           IF(MINUTE(テーブル141523242535[[#This Row],[列4]]-テーブル141523242535[[#This Row],[列2]])&lt;30,
              "00",
              30)),
        IF(MINUTE(テーブル141523242535[[#This Row],[列4]]-テーブル141523242535[[#This Row],[列15]]-テーブル141523242535[[#This Row],[列2]])&lt;30,
           "00",
           30)))</f>
        <v>00</v>
      </c>
      <c r="J22" s="30" t="s">
        <v>23</v>
      </c>
      <c r="K22" s="31">
        <f>IFERROR((テーブル141523242535[[#This Row],[列5]]+テーブル141523242535[[#This Row],[列7]]/60)*$C$5,"")</f>
        <v>0</v>
      </c>
      <c r="L22" s="32" t="s">
        <v>4</v>
      </c>
      <c r="M22" s="149"/>
      <c r="N22" s="33"/>
      <c r="O22" s="50"/>
      <c r="P22" s="25"/>
    </row>
    <row r="23" spans="1:16" ht="22.5" customHeight="1" x14ac:dyDescent="0.15">
      <c r="A23" s="137"/>
      <c r="B23" s="160" t="str">
        <f>IF(テーブル141523242535[[#This Row],[列1]]="",
    "",
    TEXT(テーブル141523242535[[#This Row],[列1]],"(aaa)"))</f>
        <v/>
      </c>
      <c r="C23" s="138" t="s">
        <v>20</v>
      </c>
      <c r="D23" s="59" t="s">
        <v>21</v>
      </c>
      <c r="E23" s="143" t="s">
        <v>20</v>
      </c>
      <c r="F23" s="144" t="s">
        <v>32</v>
      </c>
      <c r="G23" s="27">
        <f>IF(OR(テーブル141523242535[[#This Row],[列2]]="",
          テーブル141523242535[[#This Row],[列4]]=""),
     0,
     IFERROR(HOUR(テーブル141523242535[[#This Row],[列4]]-テーブル141523242535[[#This Row],[列15]]-テーブル141523242535[[#This Row],[列2]]),
                  IFERROR(HOUR(テーブル141523242535[[#This Row],[列4]]-テーブル141523242535[[#This Row],[列2]]),
                               0)))</f>
        <v>0</v>
      </c>
      <c r="H23" s="28" t="s">
        <v>22</v>
      </c>
      <c r="I23" s="34" t="str">
        <f>IF(OR(テーブル141523242535[[#This Row],[列2]]="",
          テーブル141523242535[[#This Row],[列4]]=""),
     "00",
     IF(ISERROR(MINUTE(テーブル141523242535[[#This Row],[列4]]-テーブル141523242535[[#This Row],[列15]]-テーブル141523242535[[#This Row],[列2]])),
        IF(ISERROR(MINUTE(テーブル141523242535[[#This Row],[列4]]-テーブル141523242535[[#This Row],[列2]])),
           "00",
           IF(MINUTE(テーブル141523242535[[#This Row],[列4]]-テーブル141523242535[[#This Row],[列2]])&lt;30,
              "00",
              30)),
        IF(MINUTE(テーブル141523242535[[#This Row],[列4]]-テーブル141523242535[[#This Row],[列15]]-テーブル141523242535[[#This Row],[列2]])&lt;30,
           "00",
           30)))</f>
        <v>00</v>
      </c>
      <c r="J23" s="30" t="s">
        <v>23</v>
      </c>
      <c r="K23" s="31">
        <f>IFERROR((テーブル141523242535[[#This Row],[列5]]+テーブル141523242535[[#This Row],[列7]]/60)*$C$5,"")</f>
        <v>0</v>
      </c>
      <c r="L23" s="32" t="s">
        <v>4</v>
      </c>
      <c r="M23" s="149"/>
      <c r="N23" s="33"/>
      <c r="O23" s="50"/>
      <c r="P23" s="25"/>
    </row>
    <row r="24" spans="1:16" ht="22.5" customHeight="1" x14ac:dyDescent="0.15">
      <c r="A24" s="137"/>
      <c r="B24" s="160" t="str">
        <f>IF(テーブル141523242535[[#This Row],[列1]]="",
    "",
    TEXT(テーブル141523242535[[#This Row],[列1]],"(aaa)"))</f>
        <v/>
      </c>
      <c r="C24" s="138" t="s">
        <v>20</v>
      </c>
      <c r="D24" s="59" t="s">
        <v>21</v>
      </c>
      <c r="E24" s="143" t="s">
        <v>20</v>
      </c>
      <c r="F24" s="144" t="s">
        <v>32</v>
      </c>
      <c r="G24" s="27">
        <f>IF(OR(テーブル141523242535[[#This Row],[列2]]="",
          テーブル141523242535[[#This Row],[列4]]=""),
     0,
     IFERROR(HOUR(テーブル141523242535[[#This Row],[列4]]-テーブル141523242535[[#This Row],[列15]]-テーブル141523242535[[#This Row],[列2]]),
                  IFERROR(HOUR(テーブル141523242535[[#This Row],[列4]]-テーブル141523242535[[#This Row],[列2]]),
                               0)))</f>
        <v>0</v>
      </c>
      <c r="H24" s="28" t="s">
        <v>22</v>
      </c>
      <c r="I24" s="34" t="str">
        <f>IF(OR(テーブル141523242535[[#This Row],[列2]]="",
          テーブル141523242535[[#This Row],[列4]]=""),
     "00",
     IF(ISERROR(MINUTE(テーブル141523242535[[#This Row],[列4]]-テーブル141523242535[[#This Row],[列15]]-テーブル141523242535[[#This Row],[列2]])),
        IF(ISERROR(MINUTE(テーブル141523242535[[#This Row],[列4]]-テーブル141523242535[[#This Row],[列2]])),
           "00",
           IF(MINUTE(テーブル141523242535[[#This Row],[列4]]-テーブル141523242535[[#This Row],[列2]])&lt;30,
              "00",
              30)),
        IF(MINUTE(テーブル141523242535[[#This Row],[列4]]-テーブル141523242535[[#This Row],[列15]]-テーブル141523242535[[#This Row],[列2]])&lt;30,
           "00",
           30)))</f>
        <v>00</v>
      </c>
      <c r="J24" s="30" t="s">
        <v>23</v>
      </c>
      <c r="K24" s="31">
        <f>IFERROR((テーブル141523242535[[#This Row],[列5]]+テーブル141523242535[[#This Row],[列7]]/60)*$C$5,"")</f>
        <v>0</v>
      </c>
      <c r="L24" s="32" t="s">
        <v>4</v>
      </c>
      <c r="M24" s="148"/>
      <c r="N24" s="33"/>
      <c r="O24" s="50"/>
      <c r="P24" s="25"/>
    </row>
    <row r="25" spans="1:16" ht="22.5" customHeight="1" x14ac:dyDescent="0.15">
      <c r="A25" s="137"/>
      <c r="B25" s="160" t="str">
        <f>IF(テーブル141523242535[[#This Row],[列1]]="",
    "",
    TEXT(テーブル141523242535[[#This Row],[列1]],"(aaa)"))</f>
        <v/>
      </c>
      <c r="C25" s="138" t="s">
        <v>20</v>
      </c>
      <c r="D25" s="59" t="s">
        <v>21</v>
      </c>
      <c r="E25" s="143" t="s">
        <v>20</v>
      </c>
      <c r="F25" s="144" t="s">
        <v>32</v>
      </c>
      <c r="G25" s="27">
        <f>IF(OR(テーブル141523242535[[#This Row],[列2]]="",
          テーブル141523242535[[#This Row],[列4]]=""),
     0,
     IFERROR(HOUR(テーブル141523242535[[#This Row],[列4]]-テーブル141523242535[[#This Row],[列15]]-テーブル141523242535[[#This Row],[列2]]),
                  IFERROR(HOUR(テーブル141523242535[[#This Row],[列4]]-テーブル141523242535[[#This Row],[列2]]),
                               0)))</f>
        <v>0</v>
      </c>
      <c r="H25" s="28" t="s">
        <v>22</v>
      </c>
      <c r="I25" s="34" t="str">
        <f>IF(OR(テーブル141523242535[[#This Row],[列2]]="",
          テーブル141523242535[[#This Row],[列4]]=""),
     "00",
     IF(ISERROR(MINUTE(テーブル141523242535[[#This Row],[列4]]-テーブル141523242535[[#This Row],[列15]]-テーブル141523242535[[#This Row],[列2]])),
        IF(ISERROR(MINUTE(テーブル141523242535[[#This Row],[列4]]-テーブル141523242535[[#This Row],[列2]])),
           "00",
           IF(MINUTE(テーブル141523242535[[#This Row],[列4]]-テーブル141523242535[[#This Row],[列2]])&lt;30,
              "00",
              30)),
        IF(MINUTE(テーブル141523242535[[#This Row],[列4]]-テーブル141523242535[[#This Row],[列15]]-テーブル141523242535[[#This Row],[列2]])&lt;30,
           "00",
           30)))</f>
        <v>00</v>
      </c>
      <c r="J25" s="30" t="s">
        <v>23</v>
      </c>
      <c r="K25" s="31">
        <f>IFERROR((テーブル141523242535[[#This Row],[列5]]+テーブル141523242535[[#This Row],[列7]]/60)*$C$5,"")</f>
        <v>0</v>
      </c>
      <c r="L25" s="32" t="s">
        <v>4</v>
      </c>
      <c r="M25" s="149"/>
      <c r="N25" s="33"/>
      <c r="O25" s="50"/>
      <c r="P25" s="25"/>
    </row>
    <row r="26" spans="1:16" ht="22.5" customHeight="1" x14ac:dyDescent="0.15">
      <c r="A26" s="137"/>
      <c r="B26" s="160" t="str">
        <f>IF(テーブル141523242535[[#This Row],[列1]]="",
    "",
    TEXT(テーブル141523242535[[#This Row],[列1]],"(aaa)"))</f>
        <v/>
      </c>
      <c r="C26" s="138" t="s">
        <v>20</v>
      </c>
      <c r="D26" s="59" t="s">
        <v>21</v>
      </c>
      <c r="E26" s="143" t="s">
        <v>20</v>
      </c>
      <c r="F26" s="144" t="s">
        <v>32</v>
      </c>
      <c r="G26" s="27">
        <f>IF(OR(テーブル141523242535[[#This Row],[列2]]="",
          テーブル141523242535[[#This Row],[列4]]=""),
     0,
     IFERROR(HOUR(テーブル141523242535[[#This Row],[列4]]-テーブル141523242535[[#This Row],[列15]]-テーブル141523242535[[#This Row],[列2]]),
                  IFERROR(HOUR(テーブル141523242535[[#This Row],[列4]]-テーブル141523242535[[#This Row],[列2]]),
                               0)))</f>
        <v>0</v>
      </c>
      <c r="H26" s="28" t="s">
        <v>22</v>
      </c>
      <c r="I26" s="34" t="str">
        <f>IF(OR(テーブル141523242535[[#This Row],[列2]]="",
          テーブル141523242535[[#This Row],[列4]]=""),
     "00",
     IF(ISERROR(MINUTE(テーブル141523242535[[#This Row],[列4]]-テーブル141523242535[[#This Row],[列15]]-テーブル141523242535[[#This Row],[列2]])),
        IF(ISERROR(MINUTE(テーブル141523242535[[#This Row],[列4]]-テーブル141523242535[[#This Row],[列2]])),
           "00",
           IF(MINUTE(テーブル141523242535[[#This Row],[列4]]-テーブル141523242535[[#This Row],[列2]])&lt;30,
              "00",
              30)),
        IF(MINUTE(テーブル141523242535[[#This Row],[列4]]-テーブル141523242535[[#This Row],[列15]]-テーブル141523242535[[#This Row],[列2]])&lt;30,
           "00",
           30)))</f>
        <v>00</v>
      </c>
      <c r="J26" s="30" t="s">
        <v>23</v>
      </c>
      <c r="K26" s="31">
        <f>IFERROR((テーブル141523242535[[#This Row],[列5]]+テーブル141523242535[[#This Row],[列7]]/60)*$C$5,"")</f>
        <v>0</v>
      </c>
      <c r="L26" s="32" t="s">
        <v>4</v>
      </c>
      <c r="M26" s="149"/>
      <c r="N26" s="33"/>
      <c r="O26" s="50"/>
      <c r="P26" s="25"/>
    </row>
    <row r="27" spans="1:16" ht="22.5" customHeight="1" x14ac:dyDescent="0.15">
      <c r="A27" s="137"/>
      <c r="B27" s="160" t="str">
        <f>IF(テーブル141523242535[[#This Row],[列1]]="",
    "",
    TEXT(テーブル141523242535[[#This Row],[列1]],"(aaa)"))</f>
        <v/>
      </c>
      <c r="C27" s="138" t="s">
        <v>20</v>
      </c>
      <c r="D27" s="59" t="s">
        <v>21</v>
      </c>
      <c r="E27" s="143" t="s">
        <v>20</v>
      </c>
      <c r="F27" s="144" t="s">
        <v>32</v>
      </c>
      <c r="G27" s="27">
        <f>IF(OR(テーブル141523242535[[#This Row],[列2]]="",
          テーブル141523242535[[#This Row],[列4]]=""),
     0,
     IFERROR(HOUR(テーブル141523242535[[#This Row],[列4]]-テーブル141523242535[[#This Row],[列15]]-テーブル141523242535[[#This Row],[列2]]),
                  IFERROR(HOUR(テーブル141523242535[[#This Row],[列4]]-テーブル141523242535[[#This Row],[列2]]),
                               0)))</f>
        <v>0</v>
      </c>
      <c r="H27" s="28" t="s">
        <v>22</v>
      </c>
      <c r="I27" s="34" t="str">
        <f>IF(OR(テーブル141523242535[[#This Row],[列2]]="",
          テーブル141523242535[[#This Row],[列4]]=""),
     "00",
     IF(ISERROR(MINUTE(テーブル141523242535[[#This Row],[列4]]-テーブル141523242535[[#This Row],[列15]]-テーブル141523242535[[#This Row],[列2]])),
        IF(ISERROR(MINUTE(テーブル141523242535[[#This Row],[列4]]-テーブル141523242535[[#This Row],[列2]])),
           "00",
           IF(MINUTE(テーブル141523242535[[#This Row],[列4]]-テーブル141523242535[[#This Row],[列2]])&lt;30,
              "00",
              30)),
        IF(MINUTE(テーブル141523242535[[#This Row],[列4]]-テーブル141523242535[[#This Row],[列15]]-テーブル141523242535[[#This Row],[列2]])&lt;30,
           "00",
           30)))</f>
        <v>00</v>
      </c>
      <c r="J27" s="30" t="s">
        <v>23</v>
      </c>
      <c r="K27" s="31">
        <f>IFERROR((テーブル141523242535[[#This Row],[列5]]+テーブル141523242535[[#This Row],[列7]]/60)*$C$5,"")</f>
        <v>0</v>
      </c>
      <c r="L27" s="32" t="s">
        <v>4</v>
      </c>
      <c r="M27" s="149"/>
      <c r="N27" s="33"/>
      <c r="O27" s="50"/>
      <c r="P27" s="25"/>
    </row>
    <row r="28" spans="1:16" ht="22.5" customHeight="1" x14ac:dyDescent="0.15">
      <c r="A28" s="137"/>
      <c r="B28" s="160" t="str">
        <f>IF(テーブル141523242535[[#This Row],[列1]]="",
    "",
    TEXT(テーブル141523242535[[#This Row],[列1]],"(aaa)"))</f>
        <v/>
      </c>
      <c r="C28" s="138" t="s">
        <v>20</v>
      </c>
      <c r="D28" s="59" t="s">
        <v>21</v>
      </c>
      <c r="E28" s="143" t="s">
        <v>20</v>
      </c>
      <c r="F28" s="144" t="s">
        <v>32</v>
      </c>
      <c r="G28" s="27">
        <f>IF(OR(テーブル141523242535[[#This Row],[列2]]="",
          テーブル141523242535[[#This Row],[列4]]=""),
     0,
     IFERROR(HOUR(テーブル141523242535[[#This Row],[列4]]-テーブル141523242535[[#This Row],[列15]]-テーブル141523242535[[#This Row],[列2]]),
                  IFERROR(HOUR(テーブル141523242535[[#This Row],[列4]]-テーブル141523242535[[#This Row],[列2]]),
                               0)))</f>
        <v>0</v>
      </c>
      <c r="H28" s="28" t="s">
        <v>22</v>
      </c>
      <c r="I28" s="34" t="str">
        <f>IF(OR(テーブル141523242535[[#This Row],[列2]]="",
          テーブル141523242535[[#This Row],[列4]]=""),
     "00",
     IF(ISERROR(MINUTE(テーブル141523242535[[#This Row],[列4]]-テーブル141523242535[[#This Row],[列15]]-テーブル141523242535[[#This Row],[列2]])),
        IF(ISERROR(MINUTE(テーブル141523242535[[#This Row],[列4]]-テーブル141523242535[[#This Row],[列2]])),
           "00",
           IF(MINUTE(テーブル141523242535[[#This Row],[列4]]-テーブル141523242535[[#This Row],[列2]])&lt;30,
              "00",
              30)),
        IF(MINUTE(テーブル141523242535[[#This Row],[列4]]-テーブル141523242535[[#This Row],[列15]]-テーブル141523242535[[#This Row],[列2]])&lt;30,
           "00",
           30)))</f>
        <v>00</v>
      </c>
      <c r="J28" s="30" t="s">
        <v>23</v>
      </c>
      <c r="K28" s="31">
        <f>IFERROR((テーブル141523242535[[#This Row],[列5]]+テーブル141523242535[[#This Row],[列7]]/60)*$C$5,"")</f>
        <v>0</v>
      </c>
      <c r="L28" s="32" t="s">
        <v>4</v>
      </c>
      <c r="M28" s="149"/>
      <c r="N28" s="33"/>
      <c r="O28" s="50"/>
      <c r="P28" s="25"/>
    </row>
    <row r="29" spans="1:16" ht="22.5" customHeight="1" x14ac:dyDescent="0.15">
      <c r="A29" s="137"/>
      <c r="B29" s="160" t="str">
        <f>IF(テーブル141523242535[[#This Row],[列1]]="",
    "",
    TEXT(テーブル141523242535[[#This Row],[列1]],"(aaa)"))</f>
        <v/>
      </c>
      <c r="C29" s="138" t="s">
        <v>20</v>
      </c>
      <c r="D29" s="59" t="s">
        <v>21</v>
      </c>
      <c r="E29" s="143" t="s">
        <v>20</v>
      </c>
      <c r="F29" s="144" t="s">
        <v>32</v>
      </c>
      <c r="G29" s="27">
        <f>IF(OR(テーブル141523242535[[#This Row],[列2]]="",
          テーブル141523242535[[#This Row],[列4]]=""),
     0,
     IFERROR(HOUR(テーブル141523242535[[#This Row],[列4]]-テーブル141523242535[[#This Row],[列15]]-テーブル141523242535[[#This Row],[列2]]),
                  IFERROR(HOUR(テーブル141523242535[[#This Row],[列4]]-テーブル141523242535[[#This Row],[列2]]),
                               0)))</f>
        <v>0</v>
      </c>
      <c r="H29" s="28" t="s">
        <v>22</v>
      </c>
      <c r="I29" s="34" t="str">
        <f>IF(OR(テーブル141523242535[[#This Row],[列2]]="",
          テーブル141523242535[[#This Row],[列4]]=""),
     "00",
     IF(ISERROR(MINUTE(テーブル141523242535[[#This Row],[列4]]-テーブル141523242535[[#This Row],[列15]]-テーブル141523242535[[#This Row],[列2]])),
        IF(ISERROR(MINUTE(テーブル141523242535[[#This Row],[列4]]-テーブル141523242535[[#This Row],[列2]])),
           "00",
           IF(MINUTE(テーブル141523242535[[#This Row],[列4]]-テーブル141523242535[[#This Row],[列2]])&lt;30,
              "00",
              30)),
        IF(MINUTE(テーブル141523242535[[#This Row],[列4]]-テーブル141523242535[[#This Row],[列15]]-テーブル141523242535[[#This Row],[列2]])&lt;30,
           "00",
           30)))</f>
        <v>00</v>
      </c>
      <c r="J29" s="30" t="s">
        <v>23</v>
      </c>
      <c r="K29" s="31">
        <f>IFERROR((テーブル141523242535[[#This Row],[列5]]+テーブル141523242535[[#This Row],[列7]]/60)*$C$5,"")</f>
        <v>0</v>
      </c>
      <c r="L29" s="32" t="s">
        <v>4</v>
      </c>
      <c r="M29" s="149"/>
      <c r="N29" s="33"/>
      <c r="O29" s="50"/>
      <c r="P29" s="25"/>
    </row>
    <row r="30" spans="1:16" ht="22.5" customHeight="1" thickBot="1" x14ac:dyDescent="0.2">
      <c r="A30" s="139"/>
      <c r="B30" s="161" t="str">
        <f>IF(テーブル141523242535[[#This Row],[列1]]="",
    "",
    TEXT(テーブル141523242535[[#This Row],[列1]],"(aaa)"))</f>
        <v/>
      </c>
      <c r="C30" s="140" t="s">
        <v>20</v>
      </c>
      <c r="D30" s="35" t="s">
        <v>21</v>
      </c>
      <c r="E30" s="145" t="s">
        <v>20</v>
      </c>
      <c r="F30" s="146" t="s">
        <v>32</v>
      </c>
      <c r="G30" s="36">
        <f>IF(OR(テーブル141523242535[[#This Row],[列2]]="",
          テーブル141523242535[[#This Row],[列4]]=""),
     0,
     IFERROR(HOUR(テーブル141523242535[[#This Row],[列4]]-テーブル141523242535[[#This Row],[列15]]-テーブル141523242535[[#This Row],[列2]]),
                  IFERROR(HOUR(テーブル141523242535[[#This Row],[列4]]-テーブル141523242535[[#This Row],[列2]]),
                               0)))</f>
        <v>0</v>
      </c>
      <c r="H30" s="37" t="s">
        <v>22</v>
      </c>
      <c r="I30" s="38" t="str">
        <f>IF(OR(テーブル141523242535[[#This Row],[列2]]="",
          テーブル141523242535[[#This Row],[列4]]=""),
     "00",
     IF(ISERROR(MINUTE(テーブル141523242535[[#This Row],[列4]]-テーブル141523242535[[#This Row],[列15]]-テーブル141523242535[[#This Row],[列2]])),
        IF(ISERROR(MINUTE(テーブル141523242535[[#This Row],[列4]]-テーブル141523242535[[#This Row],[列2]])),
           "00",
           IF(MINUTE(テーブル141523242535[[#This Row],[列4]]-テーブル141523242535[[#This Row],[列2]])&lt;30,
              "00",
              30)),
        IF(MINUTE(テーブル141523242535[[#This Row],[列4]]-テーブル141523242535[[#This Row],[列15]]-テーブル141523242535[[#This Row],[列2]])&lt;30,
           "00",
           30)))</f>
        <v>00</v>
      </c>
      <c r="J30" s="39" t="s">
        <v>23</v>
      </c>
      <c r="K30" s="40">
        <f>IFERROR((テーブル141523242535[[#This Row],[列5]]+テーブル141523242535[[#This Row],[列7]]/60)*$C$5,"")</f>
        <v>0</v>
      </c>
      <c r="L30" s="41" t="s">
        <v>4</v>
      </c>
      <c r="M30" s="150"/>
      <c r="N30" s="42"/>
      <c r="O30" s="50"/>
      <c r="P30" s="25"/>
    </row>
    <row r="31" spans="1:16" ht="22.5" customHeight="1" thickBot="1" x14ac:dyDescent="0.2">
      <c r="A31" s="189" t="s">
        <v>27</v>
      </c>
      <c r="B31" s="190"/>
      <c r="C31" s="191"/>
      <c r="D31" s="192"/>
      <c r="E31" s="193"/>
      <c r="F31" s="57"/>
      <c r="G31" s="194">
        <f>SUM(テーブル141523242535[[#All],[列5]])+SUM(テーブル141523242535[[#All],[列7]])/60</f>
        <v>0</v>
      </c>
      <c r="H31" s="195"/>
      <c r="I31" s="196" t="s">
        <v>24</v>
      </c>
      <c r="J31" s="197"/>
      <c r="K31" s="43">
        <f>SUM(テーブル141523242535[[#All],[列9]])</f>
        <v>0</v>
      </c>
      <c r="L31" s="44" t="s">
        <v>4</v>
      </c>
      <c r="M31" s="185"/>
      <c r="N31" s="186"/>
    </row>
    <row r="32" spans="1:16" x14ac:dyDescent="0.15">
      <c r="A32" s="45"/>
      <c r="B32" s="45"/>
      <c r="C32" s="46"/>
      <c r="D32" s="46"/>
      <c r="E32" s="46"/>
      <c r="F32" s="46"/>
      <c r="G32" s="47"/>
      <c r="H32" s="47"/>
      <c r="I32" s="46"/>
      <c r="J32" s="46"/>
      <c r="K32" s="48"/>
      <c r="L32" s="10"/>
      <c r="M32" s="49"/>
    </row>
  </sheetData>
  <sheetProtection selectLockedCells="1"/>
  <mergeCells count="17">
    <mergeCell ref="K7:L7"/>
    <mergeCell ref="D1:M1"/>
    <mergeCell ref="A2:M2"/>
    <mergeCell ref="A3:B3"/>
    <mergeCell ref="C3:E3"/>
    <mergeCell ref="A4:B4"/>
    <mergeCell ref="C4:E4"/>
    <mergeCell ref="A5:B5"/>
    <mergeCell ref="C5:E5"/>
    <mergeCell ref="A7:B7"/>
    <mergeCell ref="C7:E7"/>
    <mergeCell ref="G7:J7"/>
    <mergeCell ref="A31:B31"/>
    <mergeCell ref="C31:E31"/>
    <mergeCell ref="G31:H31"/>
    <mergeCell ref="I31:J31"/>
    <mergeCell ref="M31:N31"/>
  </mergeCells>
  <phoneticPr fontId="2"/>
  <printOptions horizontalCentered="1"/>
  <pageMargins left="0.39370078740157483" right="0.39370078740157483" top="0.78740157480314965" bottom="0.78740157480314965" header="0.23622047244094491" footer="0.31496062992125984"/>
  <pageSetup paperSize="9" orientation="portrait" r:id="rId1"/>
  <headerFooter alignWithMargins="0"/>
  <drawing r:id="rId2"/>
  <tableParts count="1">
    <tablePart r:id="rId3"/>
  </tablePart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P32"/>
  <sheetViews>
    <sheetView zoomScale="110" zoomScaleNormal="110" workbookViewId="0">
      <selection activeCell="B8" sqref="B8:B30"/>
    </sheetView>
  </sheetViews>
  <sheetFormatPr defaultColWidth="11.375" defaultRowHeight="10.5" x14ac:dyDescent="0.15"/>
  <cols>
    <col min="1" max="1" width="6.25" style="8" customWidth="1"/>
    <col min="2" max="2" width="3.125" style="8" customWidth="1"/>
    <col min="3" max="3" width="6.25" style="8" customWidth="1"/>
    <col min="4" max="4" width="3.125" style="13" customWidth="1"/>
    <col min="5" max="6" width="6.25" style="8" customWidth="1"/>
    <col min="7" max="10" width="3.125" style="8" customWidth="1"/>
    <col min="11" max="11" width="6.25" style="8" customWidth="1"/>
    <col min="12" max="12" width="3.125" style="8" customWidth="1"/>
    <col min="13" max="13" width="37.5" style="11" customWidth="1"/>
    <col min="14" max="15" width="6.25" style="8" customWidth="1"/>
    <col min="16" max="256" width="11.375" style="8"/>
    <col min="257" max="257" width="16.75" style="8" customWidth="1"/>
    <col min="258" max="258" width="11.125" style="8" customWidth="1"/>
    <col min="259" max="259" width="3.75" style="8" bestFit="1" customWidth="1"/>
    <col min="260" max="260" width="11.125" style="8" customWidth="1"/>
    <col min="261" max="261" width="6" style="8" customWidth="1"/>
    <col min="262" max="262" width="5.125" style="8" customWidth="1"/>
    <col min="263" max="263" width="5.75" style="8" customWidth="1"/>
    <col min="264" max="264" width="3.125" style="8" customWidth="1"/>
    <col min="265" max="265" width="12.875" style="8" customWidth="1"/>
    <col min="266" max="266" width="2.875" style="8" customWidth="1"/>
    <col min="267" max="267" width="83.875" style="8" customWidth="1"/>
    <col min="268" max="512" width="11.375" style="8"/>
    <col min="513" max="513" width="16.75" style="8" customWidth="1"/>
    <col min="514" max="514" width="11.125" style="8" customWidth="1"/>
    <col min="515" max="515" width="3.75" style="8" bestFit="1" customWidth="1"/>
    <col min="516" max="516" width="11.125" style="8" customWidth="1"/>
    <col min="517" max="517" width="6" style="8" customWidth="1"/>
    <col min="518" max="518" width="5.125" style="8" customWidth="1"/>
    <col min="519" max="519" width="5.75" style="8" customWidth="1"/>
    <col min="520" max="520" width="3.125" style="8" customWidth="1"/>
    <col min="521" max="521" width="12.875" style="8" customWidth="1"/>
    <col min="522" max="522" width="2.875" style="8" customWidth="1"/>
    <col min="523" max="523" width="83.875" style="8" customWidth="1"/>
    <col min="524" max="768" width="11.375" style="8"/>
    <col min="769" max="769" width="16.75" style="8" customWidth="1"/>
    <col min="770" max="770" width="11.125" style="8" customWidth="1"/>
    <col min="771" max="771" width="3.75" style="8" bestFit="1" customWidth="1"/>
    <col min="772" max="772" width="11.125" style="8" customWidth="1"/>
    <col min="773" max="773" width="6" style="8" customWidth="1"/>
    <col min="774" max="774" width="5.125" style="8" customWidth="1"/>
    <col min="775" max="775" width="5.75" style="8" customWidth="1"/>
    <col min="776" max="776" width="3.125" style="8" customWidth="1"/>
    <col min="777" max="777" width="12.875" style="8" customWidth="1"/>
    <col min="778" max="778" width="2.875" style="8" customWidth="1"/>
    <col min="779" max="779" width="83.875" style="8" customWidth="1"/>
    <col min="780" max="1024" width="11.375" style="8"/>
    <col min="1025" max="1025" width="16.75" style="8" customWidth="1"/>
    <col min="1026" max="1026" width="11.125" style="8" customWidth="1"/>
    <col min="1027" max="1027" width="3.75" style="8" bestFit="1" customWidth="1"/>
    <col min="1028" max="1028" width="11.125" style="8" customWidth="1"/>
    <col min="1029" max="1029" width="6" style="8" customWidth="1"/>
    <col min="1030" max="1030" width="5.125" style="8" customWidth="1"/>
    <col min="1031" max="1031" width="5.75" style="8" customWidth="1"/>
    <col min="1032" max="1032" width="3.125" style="8" customWidth="1"/>
    <col min="1033" max="1033" width="12.875" style="8" customWidth="1"/>
    <col min="1034" max="1034" width="2.875" style="8" customWidth="1"/>
    <col min="1035" max="1035" width="83.875" style="8" customWidth="1"/>
    <col min="1036" max="1280" width="11.375" style="8"/>
    <col min="1281" max="1281" width="16.75" style="8" customWidth="1"/>
    <col min="1282" max="1282" width="11.125" style="8" customWidth="1"/>
    <col min="1283" max="1283" width="3.75" style="8" bestFit="1" customWidth="1"/>
    <col min="1284" max="1284" width="11.125" style="8" customWidth="1"/>
    <col min="1285" max="1285" width="6" style="8" customWidth="1"/>
    <col min="1286" max="1286" width="5.125" style="8" customWidth="1"/>
    <col min="1287" max="1287" width="5.75" style="8" customWidth="1"/>
    <col min="1288" max="1288" width="3.125" style="8" customWidth="1"/>
    <col min="1289" max="1289" width="12.875" style="8" customWidth="1"/>
    <col min="1290" max="1290" width="2.875" style="8" customWidth="1"/>
    <col min="1291" max="1291" width="83.875" style="8" customWidth="1"/>
    <col min="1292" max="1536" width="11.375" style="8"/>
    <col min="1537" max="1537" width="16.75" style="8" customWidth="1"/>
    <col min="1538" max="1538" width="11.125" style="8" customWidth="1"/>
    <col min="1539" max="1539" width="3.75" style="8" bestFit="1" customWidth="1"/>
    <col min="1540" max="1540" width="11.125" style="8" customWidth="1"/>
    <col min="1541" max="1541" width="6" style="8" customWidth="1"/>
    <col min="1542" max="1542" width="5.125" style="8" customWidth="1"/>
    <col min="1543" max="1543" width="5.75" style="8" customWidth="1"/>
    <col min="1544" max="1544" width="3.125" style="8" customWidth="1"/>
    <col min="1545" max="1545" width="12.875" style="8" customWidth="1"/>
    <col min="1546" max="1546" width="2.875" style="8" customWidth="1"/>
    <col min="1547" max="1547" width="83.875" style="8" customWidth="1"/>
    <col min="1548" max="1792" width="11.375" style="8"/>
    <col min="1793" max="1793" width="16.75" style="8" customWidth="1"/>
    <col min="1794" max="1794" width="11.125" style="8" customWidth="1"/>
    <col min="1795" max="1795" width="3.75" style="8" bestFit="1" customWidth="1"/>
    <col min="1796" max="1796" width="11.125" style="8" customWidth="1"/>
    <col min="1797" max="1797" width="6" style="8" customWidth="1"/>
    <col min="1798" max="1798" width="5.125" style="8" customWidth="1"/>
    <col min="1799" max="1799" width="5.75" style="8" customWidth="1"/>
    <col min="1800" max="1800" width="3.125" style="8" customWidth="1"/>
    <col min="1801" max="1801" width="12.875" style="8" customWidth="1"/>
    <col min="1802" max="1802" width="2.875" style="8" customWidth="1"/>
    <col min="1803" max="1803" width="83.875" style="8" customWidth="1"/>
    <col min="1804" max="2048" width="11.375" style="8"/>
    <col min="2049" max="2049" width="16.75" style="8" customWidth="1"/>
    <col min="2050" max="2050" width="11.125" style="8" customWidth="1"/>
    <col min="2051" max="2051" width="3.75" style="8" bestFit="1" customWidth="1"/>
    <col min="2052" max="2052" width="11.125" style="8" customWidth="1"/>
    <col min="2053" max="2053" width="6" style="8" customWidth="1"/>
    <col min="2054" max="2054" width="5.125" style="8" customWidth="1"/>
    <col min="2055" max="2055" width="5.75" style="8" customWidth="1"/>
    <col min="2056" max="2056" width="3.125" style="8" customWidth="1"/>
    <col min="2057" max="2057" width="12.875" style="8" customWidth="1"/>
    <col min="2058" max="2058" width="2.875" style="8" customWidth="1"/>
    <col min="2059" max="2059" width="83.875" style="8" customWidth="1"/>
    <col min="2060" max="2304" width="11.375" style="8"/>
    <col min="2305" max="2305" width="16.75" style="8" customWidth="1"/>
    <col min="2306" max="2306" width="11.125" style="8" customWidth="1"/>
    <col min="2307" max="2307" width="3.75" style="8" bestFit="1" customWidth="1"/>
    <col min="2308" max="2308" width="11.125" style="8" customWidth="1"/>
    <col min="2309" max="2309" width="6" style="8" customWidth="1"/>
    <col min="2310" max="2310" width="5.125" style="8" customWidth="1"/>
    <col min="2311" max="2311" width="5.75" style="8" customWidth="1"/>
    <col min="2312" max="2312" width="3.125" style="8" customWidth="1"/>
    <col min="2313" max="2313" width="12.875" style="8" customWidth="1"/>
    <col min="2314" max="2314" width="2.875" style="8" customWidth="1"/>
    <col min="2315" max="2315" width="83.875" style="8" customWidth="1"/>
    <col min="2316" max="2560" width="11.375" style="8"/>
    <col min="2561" max="2561" width="16.75" style="8" customWidth="1"/>
    <col min="2562" max="2562" width="11.125" style="8" customWidth="1"/>
    <col min="2563" max="2563" width="3.75" style="8" bestFit="1" customWidth="1"/>
    <col min="2564" max="2564" width="11.125" style="8" customWidth="1"/>
    <col min="2565" max="2565" width="6" style="8" customWidth="1"/>
    <col min="2566" max="2566" width="5.125" style="8" customWidth="1"/>
    <col min="2567" max="2567" width="5.75" style="8" customWidth="1"/>
    <col min="2568" max="2568" width="3.125" style="8" customWidth="1"/>
    <col min="2569" max="2569" width="12.875" style="8" customWidth="1"/>
    <col min="2570" max="2570" width="2.875" style="8" customWidth="1"/>
    <col min="2571" max="2571" width="83.875" style="8" customWidth="1"/>
    <col min="2572" max="2816" width="11.375" style="8"/>
    <col min="2817" max="2817" width="16.75" style="8" customWidth="1"/>
    <col min="2818" max="2818" width="11.125" style="8" customWidth="1"/>
    <col min="2819" max="2819" width="3.75" style="8" bestFit="1" customWidth="1"/>
    <col min="2820" max="2820" width="11.125" style="8" customWidth="1"/>
    <col min="2821" max="2821" width="6" style="8" customWidth="1"/>
    <col min="2822" max="2822" width="5.125" style="8" customWidth="1"/>
    <col min="2823" max="2823" width="5.75" style="8" customWidth="1"/>
    <col min="2824" max="2824" width="3.125" style="8" customWidth="1"/>
    <col min="2825" max="2825" width="12.875" style="8" customWidth="1"/>
    <col min="2826" max="2826" width="2.875" style="8" customWidth="1"/>
    <col min="2827" max="2827" width="83.875" style="8" customWidth="1"/>
    <col min="2828" max="3072" width="11.375" style="8"/>
    <col min="3073" max="3073" width="16.75" style="8" customWidth="1"/>
    <col min="3074" max="3074" width="11.125" style="8" customWidth="1"/>
    <col min="3075" max="3075" width="3.75" style="8" bestFit="1" customWidth="1"/>
    <col min="3076" max="3076" width="11.125" style="8" customWidth="1"/>
    <col min="3077" max="3077" width="6" style="8" customWidth="1"/>
    <col min="3078" max="3078" width="5.125" style="8" customWidth="1"/>
    <col min="3079" max="3079" width="5.75" style="8" customWidth="1"/>
    <col min="3080" max="3080" width="3.125" style="8" customWidth="1"/>
    <col min="3081" max="3081" width="12.875" style="8" customWidth="1"/>
    <col min="3082" max="3082" width="2.875" style="8" customWidth="1"/>
    <col min="3083" max="3083" width="83.875" style="8" customWidth="1"/>
    <col min="3084" max="3328" width="11.375" style="8"/>
    <col min="3329" max="3329" width="16.75" style="8" customWidth="1"/>
    <col min="3330" max="3330" width="11.125" style="8" customWidth="1"/>
    <col min="3331" max="3331" width="3.75" style="8" bestFit="1" customWidth="1"/>
    <col min="3332" max="3332" width="11.125" style="8" customWidth="1"/>
    <col min="3333" max="3333" width="6" style="8" customWidth="1"/>
    <col min="3334" max="3334" width="5.125" style="8" customWidth="1"/>
    <col min="3335" max="3335" width="5.75" style="8" customWidth="1"/>
    <col min="3336" max="3336" width="3.125" style="8" customWidth="1"/>
    <col min="3337" max="3337" width="12.875" style="8" customWidth="1"/>
    <col min="3338" max="3338" width="2.875" style="8" customWidth="1"/>
    <col min="3339" max="3339" width="83.875" style="8" customWidth="1"/>
    <col min="3340" max="3584" width="11.375" style="8"/>
    <col min="3585" max="3585" width="16.75" style="8" customWidth="1"/>
    <col min="3586" max="3586" width="11.125" style="8" customWidth="1"/>
    <col min="3587" max="3587" width="3.75" style="8" bestFit="1" customWidth="1"/>
    <col min="3588" max="3588" width="11.125" style="8" customWidth="1"/>
    <col min="3589" max="3589" width="6" style="8" customWidth="1"/>
    <col min="3590" max="3590" width="5.125" style="8" customWidth="1"/>
    <col min="3591" max="3591" width="5.75" style="8" customWidth="1"/>
    <col min="3592" max="3592" width="3.125" style="8" customWidth="1"/>
    <col min="3593" max="3593" width="12.875" style="8" customWidth="1"/>
    <col min="3594" max="3594" width="2.875" style="8" customWidth="1"/>
    <col min="3595" max="3595" width="83.875" style="8" customWidth="1"/>
    <col min="3596" max="3840" width="11.375" style="8"/>
    <col min="3841" max="3841" width="16.75" style="8" customWidth="1"/>
    <col min="3842" max="3842" width="11.125" style="8" customWidth="1"/>
    <col min="3843" max="3843" width="3.75" style="8" bestFit="1" customWidth="1"/>
    <col min="3844" max="3844" width="11.125" style="8" customWidth="1"/>
    <col min="3845" max="3845" width="6" style="8" customWidth="1"/>
    <col min="3846" max="3846" width="5.125" style="8" customWidth="1"/>
    <col min="3847" max="3847" width="5.75" style="8" customWidth="1"/>
    <col min="3848" max="3848" width="3.125" style="8" customWidth="1"/>
    <col min="3849" max="3849" width="12.875" style="8" customWidth="1"/>
    <col min="3850" max="3850" width="2.875" style="8" customWidth="1"/>
    <col min="3851" max="3851" width="83.875" style="8" customWidth="1"/>
    <col min="3852" max="4096" width="11.375" style="8"/>
    <col min="4097" max="4097" width="16.75" style="8" customWidth="1"/>
    <col min="4098" max="4098" width="11.125" style="8" customWidth="1"/>
    <col min="4099" max="4099" width="3.75" style="8" bestFit="1" customWidth="1"/>
    <col min="4100" max="4100" width="11.125" style="8" customWidth="1"/>
    <col min="4101" max="4101" width="6" style="8" customWidth="1"/>
    <col min="4102" max="4102" width="5.125" style="8" customWidth="1"/>
    <col min="4103" max="4103" width="5.75" style="8" customWidth="1"/>
    <col min="4104" max="4104" width="3.125" style="8" customWidth="1"/>
    <col min="4105" max="4105" width="12.875" style="8" customWidth="1"/>
    <col min="4106" max="4106" width="2.875" style="8" customWidth="1"/>
    <col min="4107" max="4107" width="83.875" style="8" customWidth="1"/>
    <col min="4108" max="4352" width="11.375" style="8"/>
    <col min="4353" max="4353" width="16.75" style="8" customWidth="1"/>
    <col min="4354" max="4354" width="11.125" style="8" customWidth="1"/>
    <col min="4355" max="4355" width="3.75" style="8" bestFit="1" customWidth="1"/>
    <col min="4356" max="4356" width="11.125" style="8" customWidth="1"/>
    <col min="4357" max="4357" width="6" style="8" customWidth="1"/>
    <col min="4358" max="4358" width="5.125" style="8" customWidth="1"/>
    <col min="4359" max="4359" width="5.75" style="8" customWidth="1"/>
    <col min="4360" max="4360" width="3.125" style="8" customWidth="1"/>
    <col min="4361" max="4361" width="12.875" style="8" customWidth="1"/>
    <col min="4362" max="4362" width="2.875" style="8" customWidth="1"/>
    <col min="4363" max="4363" width="83.875" style="8" customWidth="1"/>
    <col min="4364" max="4608" width="11.375" style="8"/>
    <col min="4609" max="4609" width="16.75" style="8" customWidth="1"/>
    <col min="4610" max="4610" width="11.125" style="8" customWidth="1"/>
    <col min="4611" max="4611" width="3.75" style="8" bestFit="1" customWidth="1"/>
    <col min="4612" max="4612" width="11.125" style="8" customWidth="1"/>
    <col min="4613" max="4613" width="6" style="8" customWidth="1"/>
    <col min="4614" max="4614" width="5.125" style="8" customWidth="1"/>
    <col min="4615" max="4615" width="5.75" style="8" customWidth="1"/>
    <col min="4616" max="4616" width="3.125" style="8" customWidth="1"/>
    <col min="4617" max="4617" width="12.875" style="8" customWidth="1"/>
    <col min="4618" max="4618" width="2.875" style="8" customWidth="1"/>
    <col min="4619" max="4619" width="83.875" style="8" customWidth="1"/>
    <col min="4620" max="4864" width="11.375" style="8"/>
    <col min="4865" max="4865" width="16.75" style="8" customWidth="1"/>
    <col min="4866" max="4866" width="11.125" style="8" customWidth="1"/>
    <col min="4867" max="4867" width="3.75" style="8" bestFit="1" customWidth="1"/>
    <col min="4868" max="4868" width="11.125" style="8" customWidth="1"/>
    <col min="4869" max="4869" width="6" style="8" customWidth="1"/>
    <col min="4870" max="4870" width="5.125" style="8" customWidth="1"/>
    <col min="4871" max="4871" width="5.75" style="8" customWidth="1"/>
    <col min="4872" max="4872" width="3.125" style="8" customWidth="1"/>
    <col min="4873" max="4873" width="12.875" style="8" customWidth="1"/>
    <col min="4874" max="4874" width="2.875" style="8" customWidth="1"/>
    <col min="4875" max="4875" width="83.875" style="8" customWidth="1"/>
    <col min="4876" max="5120" width="11.375" style="8"/>
    <col min="5121" max="5121" width="16.75" style="8" customWidth="1"/>
    <col min="5122" max="5122" width="11.125" style="8" customWidth="1"/>
    <col min="5123" max="5123" width="3.75" style="8" bestFit="1" customWidth="1"/>
    <col min="5124" max="5124" width="11.125" style="8" customWidth="1"/>
    <col min="5125" max="5125" width="6" style="8" customWidth="1"/>
    <col min="5126" max="5126" width="5.125" style="8" customWidth="1"/>
    <col min="5127" max="5127" width="5.75" style="8" customWidth="1"/>
    <col min="5128" max="5128" width="3.125" style="8" customWidth="1"/>
    <col min="5129" max="5129" width="12.875" style="8" customWidth="1"/>
    <col min="5130" max="5130" width="2.875" style="8" customWidth="1"/>
    <col min="5131" max="5131" width="83.875" style="8" customWidth="1"/>
    <col min="5132" max="5376" width="11.375" style="8"/>
    <col min="5377" max="5377" width="16.75" style="8" customWidth="1"/>
    <col min="5378" max="5378" width="11.125" style="8" customWidth="1"/>
    <col min="5379" max="5379" width="3.75" style="8" bestFit="1" customWidth="1"/>
    <col min="5380" max="5380" width="11.125" style="8" customWidth="1"/>
    <col min="5381" max="5381" width="6" style="8" customWidth="1"/>
    <col min="5382" max="5382" width="5.125" style="8" customWidth="1"/>
    <col min="5383" max="5383" width="5.75" style="8" customWidth="1"/>
    <col min="5384" max="5384" width="3.125" style="8" customWidth="1"/>
    <col min="5385" max="5385" width="12.875" style="8" customWidth="1"/>
    <col min="5386" max="5386" width="2.875" style="8" customWidth="1"/>
    <col min="5387" max="5387" width="83.875" style="8" customWidth="1"/>
    <col min="5388" max="5632" width="11.375" style="8"/>
    <col min="5633" max="5633" width="16.75" style="8" customWidth="1"/>
    <col min="5634" max="5634" width="11.125" style="8" customWidth="1"/>
    <col min="5635" max="5635" width="3.75" style="8" bestFit="1" customWidth="1"/>
    <col min="5636" max="5636" width="11.125" style="8" customWidth="1"/>
    <col min="5637" max="5637" width="6" style="8" customWidth="1"/>
    <col min="5638" max="5638" width="5.125" style="8" customWidth="1"/>
    <col min="5639" max="5639" width="5.75" style="8" customWidth="1"/>
    <col min="5640" max="5640" width="3.125" style="8" customWidth="1"/>
    <col min="5641" max="5641" width="12.875" style="8" customWidth="1"/>
    <col min="5642" max="5642" width="2.875" style="8" customWidth="1"/>
    <col min="5643" max="5643" width="83.875" style="8" customWidth="1"/>
    <col min="5644" max="5888" width="11.375" style="8"/>
    <col min="5889" max="5889" width="16.75" style="8" customWidth="1"/>
    <col min="5890" max="5890" width="11.125" style="8" customWidth="1"/>
    <col min="5891" max="5891" width="3.75" style="8" bestFit="1" customWidth="1"/>
    <col min="5892" max="5892" width="11.125" style="8" customWidth="1"/>
    <col min="5893" max="5893" width="6" style="8" customWidth="1"/>
    <col min="5894" max="5894" width="5.125" style="8" customWidth="1"/>
    <col min="5895" max="5895" width="5.75" style="8" customWidth="1"/>
    <col min="5896" max="5896" width="3.125" style="8" customWidth="1"/>
    <col min="5897" max="5897" width="12.875" style="8" customWidth="1"/>
    <col min="5898" max="5898" width="2.875" style="8" customWidth="1"/>
    <col min="5899" max="5899" width="83.875" style="8" customWidth="1"/>
    <col min="5900" max="6144" width="11.375" style="8"/>
    <col min="6145" max="6145" width="16.75" style="8" customWidth="1"/>
    <col min="6146" max="6146" width="11.125" style="8" customWidth="1"/>
    <col min="6147" max="6147" width="3.75" style="8" bestFit="1" customWidth="1"/>
    <col min="6148" max="6148" width="11.125" style="8" customWidth="1"/>
    <col min="6149" max="6149" width="6" style="8" customWidth="1"/>
    <col min="6150" max="6150" width="5.125" style="8" customWidth="1"/>
    <col min="6151" max="6151" width="5.75" style="8" customWidth="1"/>
    <col min="6152" max="6152" width="3.125" style="8" customWidth="1"/>
    <col min="6153" max="6153" width="12.875" style="8" customWidth="1"/>
    <col min="6154" max="6154" width="2.875" style="8" customWidth="1"/>
    <col min="6155" max="6155" width="83.875" style="8" customWidth="1"/>
    <col min="6156" max="6400" width="11.375" style="8"/>
    <col min="6401" max="6401" width="16.75" style="8" customWidth="1"/>
    <col min="6402" max="6402" width="11.125" style="8" customWidth="1"/>
    <col min="6403" max="6403" width="3.75" style="8" bestFit="1" customWidth="1"/>
    <col min="6404" max="6404" width="11.125" style="8" customWidth="1"/>
    <col min="6405" max="6405" width="6" style="8" customWidth="1"/>
    <col min="6406" max="6406" width="5.125" style="8" customWidth="1"/>
    <col min="6407" max="6407" width="5.75" style="8" customWidth="1"/>
    <col min="6408" max="6408" width="3.125" style="8" customWidth="1"/>
    <col min="6409" max="6409" width="12.875" style="8" customWidth="1"/>
    <col min="6410" max="6410" width="2.875" style="8" customWidth="1"/>
    <col min="6411" max="6411" width="83.875" style="8" customWidth="1"/>
    <col min="6412" max="6656" width="11.375" style="8"/>
    <col min="6657" max="6657" width="16.75" style="8" customWidth="1"/>
    <col min="6658" max="6658" width="11.125" style="8" customWidth="1"/>
    <col min="6659" max="6659" width="3.75" style="8" bestFit="1" customWidth="1"/>
    <col min="6660" max="6660" width="11.125" style="8" customWidth="1"/>
    <col min="6661" max="6661" width="6" style="8" customWidth="1"/>
    <col min="6662" max="6662" width="5.125" style="8" customWidth="1"/>
    <col min="6663" max="6663" width="5.75" style="8" customWidth="1"/>
    <col min="6664" max="6664" width="3.125" style="8" customWidth="1"/>
    <col min="6665" max="6665" width="12.875" style="8" customWidth="1"/>
    <col min="6666" max="6666" width="2.875" style="8" customWidth="1"/>
    <col min="6667" max="6667" width="83.875" style="8" customWidth="1"/>
    <col min="6668" max="6912" width="11.375" style="8"/>
    <col min="6913" max="6913" width="16.75" style="8" customWidth="1"/>
    <col min="6914" max="6914" width="11.125" style="8" customWidth="1"/>
    <col min="6915" max="6915" width="3.75" style="8" bestFit="1" customWidth="1"/>
    <col min="6916" max="6916" width="11.125" style="8" customWidth="1"/>
    <col min="6917" max="6917" width="6" style="8" customWidth="1"/>
    <col min="6918" max="6918" width="5.125" style="8" customWidth="1"/>
    <col min="6919" max="6919" width="5.75" style="8" customWidth="1"/>
    <col min="6920" max="6920" width="3.125" style="8" customWidth="1"/>
    <col min="6921" max="6921" width="12.875" style="8" customWidth="1"/>
    <col min="6922" max="6922" width="2.875" style="8" customWidth="1"/>
    <col min="6923" max="6923" width="83.875" style="8" customWidth="1"/>
    <col min="6924" max="7168" width="11.375" style="8"/>
    <col min="7169" max="7169" width="16.75" style="8" customWidth="1"/>
    <col min="7170" max="7170" width="11.125" style="8" customWidth="1"/>
    <col min="7171" max="7171" width="3.75" style="8" bestFit="1" customWidth="1"/>
    <col min="7172" max="7172" width="11.125" style="8" customWidth="1"/>
    <col min="7173" max="7173" width="6" style="8" customWidth="1"/>
    <col min="7174" max="7174" width="5.125" style="8" customWidth="1"/>
    <col min="7175" max="7175" width="5.75" style="8" customWidth="1"/>
    <col min="7176" max="7176" width="3.125" style="8" customWidth="1"/>
    <col min="7177" max="7177" width="12.875" style="8" customWidth="1"/>
    <col min="7178" max="7178" width="2.875" style="8" customWidth="1"/>
    <col min="7179" max="7179" width="83.875" style="8" customWidth="1"/>
    <col min="7180" max="7424" width="11.375" style="8"/>
    <col min="7425" max="7425" width="16.75" style="8" customWidth="1"/>
    <col min="7426" max="7426" width="11.125" style="8" customWidth="1"/>
    <col min="7427" max="7427" width="3.75" style="8" bestFit="1" customWidth="1"/>
    <col min="7428" max="7428" width="11.125" style="8" customWidth="1"/>
    <col min="7429" max="7429" width="6" style="8" customWidth="1"/>
    <col min="7430" max="7430" width="5.125" style="8" customWidth="1"/>
    <col min="7431" max="7431" width="5.75" style="8" customWidth="1"/>
    <col min="7432" max="7432" width="3.125" style="8" customWidth="1"/>
    <col min="7433" max="7433" width="12.875" style="8" customWidth="1"/>
    <col min="7434" max="7434" width="2.875" style="8" customWidth="1"/>
    <col min="7435" max="7435" width="83.875" style="8" customWidth="1"/>
    <col min="7436" max="7680" width="11.375" style="8"/>
    <col min="7681" max="7681" width="16.75" style="8" customWidth="1"/>
    <col min="7682" max="7682" width="11.125" style="8" customWidth="1"/>
    <col min="7683" max="7683" width="3.75" style="8" bestFit="1" customWidth="1"/>
    <col min="7684" max="7684" width="11.125" style="8" customWidth="1"/>
    <col min="7685" max="7685" width="6" style="8" customWidth="1"/>
    <col min="7686" max="7686" width="5.125" style="8" customWidth="1"/>
    <col min="7687" max="7687" width="5.75" style="8" customWidth="1"/>
    <col min="7688" max="7688" width="3.125" style="8" customWidth="1"/>
    <col min="7689" max="7689" width="12.875" style="8" customWidth="1"/>
    <col min="7690" max="7690" width="2.875" style="8" customWidth="1"/>
    <col min="7691" max="7691" width="83.875" style="8" customWidth="1"/>
    <col min="7692" max="7936" width="11.375" style="8"/>
    <col min="7937" max="7937" width="16.75" style="8" customWidth="1"/>
    <col min="7938" max="7938" width="11.125" style="8" customWidth="1"/>
    <col min="7939" max="7939" width="3.75" style="8" bestFit="1" customWidth="1"/>
    <col min="7940" max="7940" width="11.125" style="8" customWidth="1"/>
    <col min="7941" max="7941" width="6" style="8" customWidth="1"/>
    <col min="7942" max="7942" width="5.125" style="8" customWidth="1"/>
    <col min="7943" max="7943" width="5.75" style="8" customWidth="1"/>
    <col min="7944" max="7944" width="3.125" style="8" customWidth="1"/>
    <col min="7945" max="7945" width="12.875" style="8" customWidth="1"/>
    <col min="7946" max="7946" width="2.875" style="8" customWidth="1"/>
    <col min="7947" max="7947" width="83.875" style="8" customWidth="1"/>
    <col min="7948" max="8192" width="11.375" style="8"/>
    <col min="8193" max="8193" width="16.75" style="8" customWidth="1"/>
    <col min="8194" max="8194" width="11.125" style="8" customWidth="1"/>
    <col min="8195" max="8195" width="3.75" style="8" bestFit="1" customWidth="1"/>
    <col min="8196" max="8196" width="11.125" style="8" customWidth="1"/>
    <col min="8197" max="8197" width="6" style="8" customWidth="1"/>
    <col min="8198" max="8198" width="5.125" style="8" customWidth="1"/>
    <col min="8199" max="8199" width="5.75" style="8" customWidth="1"/>
    <col min="8200" max="8200" width="3.125" style="8" customWidth="1"/>
    <col min="8201" max="8201" width="12.875" style="8" customWidth="1"/>
    <col min="8202" max="8202" width="2.875" style="8" customWidth="1"/>
    <col min="8203" max="8203" width="83.875" style="8" customWidth="1"/>
    <col min="8204" max="8448" width="11.375" style="8"/>
    <col min="8449" max="8449" width="16.75" style="8" customWidth="1"/>
    <col min="8450" max="8450" width="11.125" style="8" customWidth="1"/>
    <col min="8451" max="8451" width="3.75" style="8" bestFit="1" customWidth="1"/>
    <col min="8452" max="8452" width="11.125" style="8" customWidth="1"/>
    <col min="8453" max="8453" width="6" style="8" customWidth="1"/>
    <col min="8454" max="8454" width="5.125" style="8" customWidth="1"/>
    <col min="8455" max="8455" width="5.75" style="8" customWidth="1"/>
    <col min="8456" max="8456" width="3.125" style="8" customWidth="1"/>
    <col min="8457" max="8457" width="12.875" style="8" customWidth="1"/>
    <col min="8458" max="8458" width="2.875" style="8" customWidth="1"/>
    <col min="8459" max="8459" width="83.875" style="8" customWidth="1"/>
    <col min="8460" max="8704" width="11.375" style="8"/>
    <col min="8705" max="8705" width="16.75" style="8" customWidth="1"/>
    <col min="8706" max="8706" width="11.125" style="8" customWidth="1"/>
    <col min="8707" max="8707" width="3.75" style="8" bestFit="1" customWidth="1"/>
    <col min="8708" max="8708" width="11.125" style="8" customWidth="1"/>
    <col min="8709" max="8709" width="6" style="8" customWidth="1"/>
    <col min="8710" max="8710" width="5.125" style="8" customWidth="1"/>
    <col min="8711" max="8711" width="5.75" style="8" customWidth="1"/>
    <col min="8712" max="8712" width="3.125" style="8" customWidth="1"/>
    <col min="8713" max="8713" width="12.875" style="8" customWidth="1"/>
    <col min="8714" max="8714" width="2.875" style="8" customWidth="1"/>
    <col min="8715" max="8715" width="83.875" style="8" customWidth="1"/>
    <col min="8716" max="8960" width="11.375" style="8"/>
    <col min="8961" max="8961" width="16.75" style="8" customWidth="1"/>
    <col min="8962" max="8962" width="11.125" style="8" customWidth="1"/>
    <col min="8963" max="8963" width="3.75" style="8" bestFit="1" customWidth="1"/>
    <col min="8964" max="8964" width="11.125" style="8" customWidth="1"/>
    <col min="8965" max="8965" width="6" style="8" customWidth="1"/>
    <col min="8966" max="8966" width="5.125" style="8" customWidth="1"/>
    <col min="8967" max="8967" width="5.75" style="8" customWidth="1"/>
    <col min="8968" max="8968" width="3.125" style="8" customWidth="1"/>
    <col min="8969" max="8969" width="12.875" style="8" customWidth="1"/>
    <col min="8970" max="8970" width="2.875" style="8" customWidth="1"/>
    <col min="8971" max="8971" width="83.875" style="8" customWidth="1"/>
    <col min="8972" max="9216" width="11.375" style="8"/>
    <col min="9217" max="9217" width="16.75" style="8" customWidth="1"/>
    <col min="9218" max="9218" width="11.125" style="8" customWidth="1"/>
    <col min="9219" max="9219" width="3.75" style="8" bestFit="1" customWidth="1"/>
    <col min="9220" max="9220" width="11.125" style="8" customWidth="1"/>
    <col min="9221" max="9221" width="6" style="8" customWidth="1"/>
    <col min="9222" max="9222" width="5.125" style="8" customWidth="1"/>
    <col min="9223" max="9223" width="5.75" style="8" customWidth="1"/>
    <col min="9224" max="9224" width="3.125" style="8" customWidth="1"/>
    <col min="9225" max="9225" width="12.875" style="8" customWidth="1"/>
    <col min="9226" max="9226" width="2.875" style="8" customWidth="1"/>
    <col min="9227" max="9227" width="83.875" style="8" customWidth="1"/>
    <col min="9228" max="9472" width="11.375" style="8"/>
    <col min="9473" max="9473" width="16.75" style="8" customWidth="1"/>
    <col min="9474" max="9474" width="11.125" style="8" customWidth="1"/>
    <col min="9475" max="9475" width="3.75" style="8" bestFit="1" customWidth="1"/>
    <col min="9476" max="9476" width="11.125" style="8" customWidth="1"/>
    <col min="9477" max="9477" width="6" style="8" customWidth="1"/>
    <col min="9478" max="9478" width="5.125" style="8" customWidth="1"/>
    <col min="9479" max="9479" width="5.75" style="8" customWidth="1"/>
    <col min="9480" max="9480" width="3.125" style="8" customWidth="1"/>
    <col min="9481" max="9481" width="12.875" style="8" customWidth="1"/>
    <col min="9482" max="9482" width="2.875" style="8" customWidth="1"/>
    <col min="9483" max="9483" width="83.875" style="8" customWidth="1"/>
    <col min="9484" max="9728" width="11.375" style="8"/>
    <col min="9729" max="9729" width="16.75" style="8" customWidth="1"/>
    <col min="9730" max="9730" width="11.125" style="8" customWidth="1"/>
    <col min="9731" max="9731" width="3.75" style="8" bestFit="1" customWidth="1"/>
    <col min="9732" max="9732" width="11.125" style="8" customWidth="1"/>
    <col min="9733" max="9733" width="6" style="8" customWidth="1"/>
    <col min="9734" max="9734" width="5.125" style="8" customWidth="1"/>
    <col min="9735" max="9735" width="5.75" style="8" customWidth="1"/>
    <col min="9736" max="9736" width="3.125" style="8" customWidth="1"/>
    <col min="9737" max="9737" width="12.875" style="8" customWidth="1"/>
    <col min="9738" max="9738" width="2.875" style="8" customWidth="1"/>
    <col min="9739" max="9739" width="83.875" style="8" customWidth="1"/>
    <col min="9740" max="9984" width="11.375" style="8"/>
    <col min="9985" max="9985" width="16.75" style="8" customWidth="1"/>
    <col min="9986" max="9986" width="11.125" style="8" customWidth="1"/>
    <col min="9987" max="9987" width="3.75" style="8" bestFit="1" customWidth="1"/>
    <col min="9988" max="9988" width="11.125" style="8" customWidth="1"/>
    <col min="9989" max="9989" width="6" style="8" customWidth="1"/>
    <col min="9990" max="9990" width="5.125" style="8" customWidth="1"/>
    <col min="9991" max="9991" width="5.75" style="8" customWidth="1"/>
    <col min="9992" max="9992" width="3.125" style="8" customWidth="1"/>
    <col min="9993" max="9993" width="12.875" style="8" customWidth="1"/>
    <col min="9994" max="9994" width="2.875" style="8" customWidth="1"/>
    <col min="9995" max="9995" width="83.875" style="8" customWidth="1"/>
    <col min="9996" max="10240" width="11.375" style="8"/>
    <col min="10241" max="10241" width="16.75" style="8" customWidth="1"/>
    <col min="10242" max="10242" width="11.125" style="8" customWidth="1"/>
    <col min="10243" max="10243" width="3.75" style="8" bestFit="1" customWidth="1"/>
    <col min="10244" max="10244" width="11.125" style="8" customWidth="1"/>
    <col min="10245" max="10245" width="6" style="8" customWidth="1"/>
    <col min="10246" max="10246" width="5.125" style="8" customWidth="1"/>
    <col min="10247" max="10247" width="5.75" style="8" customWidth="1"/>
    <col min="10248" max="10248" width="3.125" style="8" customWidth="1"/>
    <col min="10249" max="10249" width="12.875" style="8" customWidth="1"/>
    <col min="10250" max="10250" width="2.875" style="8" customWidth="1"/>
    <col min="10251" max="10251" width="83.875" style="8" customWidth="1"/>
    <col min="10252" max="10496" width="11.375" style="8"/>
    <col min="10497" max="10497" width="16.75" style="8" customWidth="1"/>
    <col min="10498" max="10498" width="11.125" style="8" customWidth="1"/>
    <col min="10499" max="10499" width="3.75" style="8" bestFit="1" customWidth="1"/>
    <col min="10500" max="10500" width="11.125" style="8" customWidth="1"/>
    <col min="10501" max="10501" width="6" style="8" customWidth="1"/>
    <col min="10502" max="10502" width="5.125" style="8" customWidth="1"/>
    <col min="10503" max="10503" width="5.75" style="8" customWidth="1"/>
    <col min="10504" max="10504" width="3.125" style="8" customWidth="1"/>
    <col min="10505" max="10505" width="12.875" style="8" customWidth="1"/>
    <col min="10506" max="10506" width="2.875" style="8" customWidth="1"/>
    <col min="10507" max="10507" width="83.875" style="8" customWidth="1"/>
    <col min="10508" max="10752" width="11.375" style="8"/>
    <col min="10753" max="10753" width="16.75" style="8" customWidth="1"/>
    <col min="10754" max="10754" width="11.125" style="8" customWidth="1"/>
    <col min="10755" max="10755" width="3.75" style="8" bestFit="1" customWidth="1"/>
    <col min="10756" max="10756" width="11.125" style="8" customWidth="1"/>
    <col min="10757" max="10757" width="6" style="8" customWidth="1"/>
    <col min="10758" max="10758" width="5.125" style="8" customWidth="1"/>
    <col min="10759" max="10759" width="5.75" style="8" customWidth="1"/>
    <col min="10760" max="10760" width="3.125" style="8" customWidth="1"/>
    <col min="10761" max="10761" width="12.875" style="8" customWidth="1"/>
    <col min="10762" max="10762" width="2.875" style="8" customWidth="1"/>
    <col min="10763" max="10763" width="83.875" style="8" customWidth="1"/>
    <col min="10764" max="11008" width="11.375" style="8"/>
    <col min="11009" max="11009" width="16.75" style="8" customWidth="1"/>
    <col min="11010" max="11010" width="11.125" style="8" customWidth="1"/>
    <col min="11011" max="11011" width="3.75" style="8" bestFit="1" customWidth="1"/>
    <col min="11012" max="11012" width="11.125" style="8" customWidth="1"/>
    <col min="11013" max="11013" width="6" style="8" customWidth="1"/>
    <col min="11014" max="11014" width="5.125" style="8" customWidth="1"/>
    <col min="11015" max="11015" width="5.75" style="8" customWidth="1"/>
    <col min="11016" max="11016" width="3.125" style="8" customWidth="1"/>
    <col min="11017" max="11017" width="12.875" style="8" customWidth="1"/>
    <col min="11018" max="11018" width="2.875" style="8" customWidth="1"/>
    <col min="11019" max="11019" width="83.875" style="8" customWidth="1"/>
    <col min="11020" max="11264" width="11.375" style="8"/>
    <col min="11265" max="11265" width="16.75" style="8" customWidth="1"/>
    <col min="11266" max="11266" width="11.125" style="8" customWidth="1"/>
    <col min="11267" max="11267" width="3.75" style="8" bestFit="1" customWidth="1"/>
    <col min="11268" max="11268" width="11.125" style="8" customWidth="1"/>
    <col min="11269" max="11269" width="6" style="8" customWidth="1"/>
    <col min="11270" max="11270" width="5.125" style="8" customWidth="1"/>
    <col min="11271" max="11271" width="5.75" style="8" customWidth="1"/>
    <col min="11272" max="11272" width="3.125" style="8" customWidth="1"/>
    <col min="11273" max="11273" width="12.875" style="8" customWidth="1"/>
    <col min="11274" max="11274" width="2.875" style="8" customWidth="1"/>
    <col min="11275" max="11275" width="83.875" style="8" customWidth="1"/>
    <col min="11276" max="11520" width="11.375" style="8"/>
    <col min="11521" max="11521" width="16.75" style="8" customWidth="1"/>
    <col min="11522" max="11522" width="11.125" style="8" customWidth="1"/>
    <col min="11523" max="11523" width="3.75" style="8" bestFit="1" customWidth="1"/>
    <col min="11524" max="11524" width="11.125" style="8" customWidth="1"/>
    <col min="11525" max="11525" width="6" style="8" customWidth="1"/>
    <col min="11526" max="11526" width="5.125" style="8" customWidth="1"/>
    <col min="11527" max="11527" width="5.75" style="8" customWidth="1"/>
    <col min="11528" max="11528" width="3.125" style="8" customWidth="1"/>
    <col min="11529" max="11529" width="12.875" style="8" customWidth="1"/>
    <col min="11530" max="11530" width="2.875" style="8" customWidth="1"/>
    <col min="11531" max="11531" width="83.875" style="8" customWidth="1"/>
    <col min="11532" max="11776" width="11.375" style="8"/>
    <col min="11777" max="11777" width="16.75" style="8" customWidth="1"/>
    <col min="11778" max="11778" width="11.125" style="8" customWidth="1"/>
    <col min="11779" max="11779" width="3.75" style="8" bestFit="1" customWidth="1"/>
    <col min="11780" max="11780" width="11.125" style="8" customWidth="1"/>
    <col min="11781" max="11781" width="6" style="8" customWidth="1"/>
    <col min="11782" max="11782" width="5.125" style="8" customWidth="1"/>
    <col min="11783" max="11783" width="5.75" style="8" customWidth="1"/>
    <col min="11784" max="11784" width="3.125" style="8" customWidth="1"/>
    <col min="11785" max="11785" width="12.875" style="8" customWidth="1"/>
    <col min="11786" max="11786" width="2.875" style="8" customWidth="1"/>
    <col min="11787" max="11787" width="83.875" style="8" customWidth="1"/>
    <col min="11788" max="12032" width="11.375" style="8"/>
    <col min="12033" max="12033" width="16.75" style="8" customWidth="1"/>
    <col min="12034" max="12034" width="11.125" style="8" customWidth="1"/>
    <col min="12035" max="12035" width="3.75" style="8" bestFit="1" customWidth="1"/>
    <col min="12036" max="12036" width="11.125" style="8" customWidth="1"/>
    <col min="12037" max="12037" width="6" style="8" customWidth="1"/>
    <col min="12038" max="12038" width="5.125" style="8" customWidth="1"/>
    <col min="12039" max="12039" width="5.75" style="8" customWidth="1"/>
    <col min="12040" max="12040" width="3.125" style="8" customWidth="1"/>
    <col min="12041" max="12041" width="12.875" style="8" customWidth="1"/>
    <col min="12042" max="12042" width="2.875" style="8" customWidth="1"/>
    <col min="12043" max="12043" width="83.875" style="8" customWidth="1"/>
    <col min="12044" max="12288" width="11.375" style="8"/>
    <col min="12289" max="12289" width="16.75" style="8" customWidth="1"/>
    <col min="12290" max="12290" width="11.125" style="8" customWidth="1"/>
    <col min="12291" max="12291" width="3.75" style="8" bestFit="1" customWidth="1"/>
    <col min="12292" max="12292" width="11.125" style="8" customWidth="1"/>
    <col min="12293" max="12293" width="6" style="8" customWidth="1"/>
    <col min="12294" max="12294" width="5.125" style="8" customWidth="1"/>
    <col min="12295" max="12295" width="5.75" style="8" customWidth="1"/>
    <col min="12296" max="12296" width="3.125" style="8" customWidth="1"/>
    <col min="12297" max="12297" width="12.875" style="8" customWidth="1"/>
    <col min="12298" max="12298" width="2.875" style="8" customWidth="1"/>
    <col min="12299" max="12299" width="83.875" style="8" customWidth="1"/>
    <col min="12300" max="12544" width="11.375" style="8"/>
    <col min="12545" max="12545" width="16.75" style="8" customWidth="1"/>
    <col min="12546" max="12546" width="11.125" style="8" customWidth="1"/>
    <col min="12547" max="12547" width="3.75" style="8" bestFit="1" customWidth="1"/>
    <col min="12548" max="12548" width="11.125" style="8" customWidth="1"/>
    <col min="12549" max="12549" width="6" style="8" customWidth="1"/>
    <col min="12550" max="12550" width="5.125" style="8" customWidth="1"/>
    <col min="12551" max="12551" width="5.75" style="8" customWidth="1"/>
    <col min="12552" max="12552" width="3.125" style="8" customWidth="1"/>
    <col min="12553" max="12553" width="12.875" style="8" customWidth="1"/>
    <col min="12554" max="12554" width="2.875" style="8" customWidth="1"/>
    <col min="12555" max="12555" width="83.875" style="8" customWidth="1"/>
    <col min="12556" max="12800" width="11.375" style="8"/>
    <col min="12801" max="12801" width="16.75" style="8" customWidth="1"/>
    <col min="12802" max="12802" width="11.125" style="8" customWidth="1"/>
    <col min="12803" max="12803" width="3.75" style="8" bestFit="1" customWidth="1"/>
    <col min="12804" max="12804" width="11.125" style="8" customWidth="1"/>
    <col min="12805" max="12805" width="6" style="8" customWidth="1"/>
    <col min="12806" max="12806" width="5.125" style="8" customWidth="1"/>
    <col min="12807" max="12807" width="5.75" style="8" customWidth="1"/>
    <col min="12808" max="12808" width="3.125" style="8" customWidth="1"/>
    <col min="12809" max="12809" width="12.875" style="8" customWidth="1"/>
    <col min="12810" max="12810" width="2.875" style="8" customWidth="1"/>
    <col min="12811" max="12811" width="83.875" style="8" customWidth="1"/>
    <col min="12812" max="13056" width="11.375" style="8"/>
    <col min="13057" max="13057" width="16.75" style="8" customWidth="1"/>
    <col min="13058" max="13058" width="11.125" style="8" customWidth="1"/>
    <col min="13059" max="13059" width="3.75" style="8" bestFit="1" customWidth="1"/>
    <col min="13060" max="13060" width="11.125" style="8" customWidth="1"/>
    <col min="13061" max="13061" width="6" style="8" customWidth="1"/>
    <col min="13062" max="13062" width="5.125" style="8" customWidth="1"/>
    <col min="13063" max="13063" width="5.75" style="8" customWidth="1"/>
    <col min="13064" max="13064" width="3.125" style="8" customWidth="1"/>
    <col min="13065" max="13065" width="12.875" style="8" customWidth="1"/>
    <col min="13066" max="13066" width="2.875" style="8" customWidth="1"/>
    <col min="13067" max="13067" width="83.875" style="8" customWidth="1"/>
    <col min="13068" max="13312" width="11.375" style="8"/>
    <col min="13313" max="13313" width="16.75" style="8" customWidth="1"/>
    <col min="13314" max="13314" width="11.125" style="8" customWidth="1"/>
    <col min="13315" max="13315" width="3.75" style="8" bestFit="1" customWidth="1"/>
    <col min="13316" max="13316" width="11.125" style="8" customWidth="1"/>
    <col min="13317" max="13317" width="6" style="8" customWidth="1"/>
    <col min="13318" max="13318" width="5.125" style="8" customWidth="1"/>
    <col min="13319" max="13319" width="5.75" style="8" customWidth="1"/>
    <col min="13320" max="13320" width="3.125" style="8" customWidth="1"/>
    <col min="13321" max="13321" width="12.875" style="8" customWidth="1"/>
    <col min="13322" max="13322" width="2.875" style="8" customWidth="1"/>
    <col min="13323" max="13323" width="83.875" style="8" customWidth="1"/>
    <col min="13324" max="13568" width="11.375" style="8"/>
    <col min="13569" max="13569" width="16.75" style="8" customWidth="1"/>
    <col min="13570" max="13570" width="11.125" style="8" customWidth="1"/>
    <col min="13571" max="13571" width="3.75" style="8" bestFit="1" customWidth="1"/>
    <col min="13572" max="13572" width="11.125" style="8" customWidth="1"/>
    <col min="13573" max="13573" width="6" style="8" customWidth="1"/>
    <col min="13574" max="13574" width="5.125" style="8" customWidth="1"/>
    <col min="13575" max="13575" width="5.75" style="8" customWidth="1"/>
    <col min="13576" max="13576" width="3.125" style="8" customWidth="1"/>
    <col min="13577" max="13577" width="12.875" style="8" customWidth="1"/>
    <col min="13578" max="13578" width="2.875" style="8" customWidth="1"/>
    <col min="13579" max="13579" width="83.875" style="8" customWidth="1"/>
    <col min="13580" max="13824" width="11.375" style="8"/>
    <col min="13825" max="13825" width="16.75" style="8" customWidth="1"/>
    <col min="13826" max="13826" width="11.125" style="8" customWidth="1"/>
    <col min="13827" max="13827" width="3.75" style="8" bestFit="1" customWidth="1"/>
    <col min="13828" max="13828" width="11.125" style="8" customWidth="1"/>
    <col min="13829" max="13829" width="6" style="8" customWidth="1"/>
    <col min="13830" max="13830" width="5.125" style="8" customWidth="1"/>
    <col min="13831" max="13831" width="5.75" style="8" customWidth="1"/>
    <col min="13832" max="13832" width="3.125" style="8" customWidth="1"/>
    <col min="13833" max="13833" width="12.875" style="8" customWidth="1"/>
    <col min="13834" max="13834" width="2.875" style="8" customWidth="1"/>
    <col min="13835" max="13835" width="83.875" style="8" customWidth="1"/>
    <col min="13836" max="14080" width="11.375" style="8"/>
    <col min="14081" max="14081" width="16.75" style="8" customWidth="1"/>
    <col min="14082" max="14082" width="11.125" style="8" customWidth="1"/>
    <col min="14083" max="14083" width="3.75" style="8" bestFit="1" customWidth="1"/>
    <col min="14084" max="14084" width="11.125" style="8" customWidth="1"/>
    <col min="14085" max="14085" width="6" style="8" customWidth="1"/>
    <col min="14086" max="14086" width="5.125" style="8" customWidth="1"/>
    <col min="14087" max="14087" width="5.75" style="8" customWidth="1"/>
    <col min="14088" max="14088" width="3.125" style="8" customWidth="1"/>
    <col min="14089" max="14089" width="12.875" style="8" customWidth="1"/>
    <col min="14090" max="14090" width="2.875" style="8" customWidth="1"/>
    <col min="14091" max="14091" width="83.875" style="8" customWidth="1"/>
    <col min="14092" max="14336" width="11.375" style="8"/>
    <col min="14337" max="14337" width="16.75" style="8" customWidth="1"/>
    <col min="14338" max="14338" width="11.125" style="8" customWidth="1"/>
    <col min="14339" max="14339" width="3.75" style="8" bestFit="1" customWidth="1"/>
    <col min="14340" max="14340" width="11.125" style="8" customWidth="1"/>
    <col min="14341" max="14341" width="6" style="8" customWidth="1"/>
    <col min="14342" max="14342" width="5.125" style="8" customWidth="1"/>
    <col min="14343" max="14343" width="5.75" style="8" customWidth="1"/>
    <col min="14344" max="14344" width="3.125" style="8" customWidth="1"/>
    <col min="14345" max="14345" width="12.875" style="8" customWidth="1"/>
    <col min="14346" max="14346" width="2.875" style="8" customWidth="1"/>
    <col min="14347" max="14347" width="83.875" style="8" customWidth="1"/>
    <col min="14348" max="14592" width="11.375" style="8"/>
    <col min="14593" max="14593" width="16.75" style="8" customWidth="1"/>
    <col min="14594" max="14594" width="11.125" style="8" customWidth="1"/>
    <col min="14595" max="14595" width="3.75" style="8" bestFit="1" customWidth="1"/>
    <col min="14596" max="14596" width="11.125" style="8" customWidth="1"/>
    <col min="14597" max="14597" width="6" style="8" customWidth="1"/>
    <col min="14598" max="14598" width="5.125" style="8" customWidth="1"/>
    <col min="14599" max="14599" width="5.75" style="8" customWidth="1"/>
    <col min="14600" max="14600" width="3.125" style="8" customWidth="1"/>
    <col min="14601" max="14601" width="12.875" style="8" customWidth="1"/>
    <col min="14602" max="14602" width="2.875" style="8" customWidth="1"/>
    <col min="14603" max="14603" width="83.875" style="8" customWidth="1"/>
    <col min="14604" max="14848" width="11.375" style="8"/>
    <col min="14849" max="14849" width="16.75" style="8" customWidth="1"/>
    <col min="14850" max="14850" width="11.125" style="8" customWidth="1"/>
    <col min="14851" max="14851" width="3.75" style="8" bestFit="1" customWidth="1"/>
    <col min="14852" max="14852" width="11.125" style="8" customWidth="1"/>
    <col min="14853" max="14853" width="6" style="8" customWidth="1"/>
    <col min="14854" max="14854" width="5.125" style="8" customWidth="1"/>
    <col min="14855" max="14855" width="5.75" style="8" customWidth="1"/>
    <col min="14856" max="14856" width="3.125" style="8" customWidth="1"/>
    <col min="14857" max="14857" width="12.875" style="8" customWidth="1"/>
    <col min="14858" max="14858" width="2.875" style="8" customWidth="1"/>
    <col min="14859" max="14859" width="83.875" style="8" customWidth="1"/>
    <col min="14860" max="15104" width="11.375" style="8"/>
    <col min="15105" max="15105" width="16.75" style="8" customWidth="1"/>
    <col min="15106" max="15106" width="11.125" style="8" customWidth="1"/>
    <col min="15107" max="15107" width="3.75" style="8" bestFit="1" customWidth="1"/>
    <col min="15108" max="15108" width="11.125" style="8" customWidth="1"/>
    <col min="15109" max="15109" width="6" style="8" customWidth="1"/>
    <col min="15110" max="15110" width="5.125" style="8" customWidth="1"/>
    <col min="15111" max="15111" width="5.75" style="8" customWidth="1"/>
    <col min="15112" max="15112" width="3.125" style="8" customWidth="1"/>
    <col min="15113" max="15113" width="12.875" style="8" customWidth="1"/>
    <col min="15114" max="15114" width="2.875" style="8" customWidth="1"/>
    <col min="15115" max="15115" width="83.875" style="8" customWidth="1"/>
    <col min="15116" max="15360" width="11.375" style="8"/>
    <col min="15361" max="15361" width="16.75" style="8" customWidth="1"/>
    <col min="15362" max="15362" width="11.125" style="8" customWidth="1"/>
    <col min="15363" max="15363" width="3.75" style="8" bestFit="1" customWidth="1"/>
    <col min="15364" max="15364" width="11.125" style="8" customWidth="1"/>
    <col min="15365" max="15365" width="6" style="8" customWidth="1"/>
    <col min="15366" max="15366" width="5.125" style="8" customWidth="1"/>
    <col min="15367" max="15367" width="5.75" style="8" customWidth="1"/>
    <col min="15368" max="15368" width="3.125" style="8" customWidth="1"/>
    <col min="15369" max="15369" width="12.875" style="8" customWidth="1"/>
    <col min="15370" max="15370" width="2.875" style="8" customWidth="1"/>
    <col min="15371" max="15371" width="83.875" style="8" customWidth="1"/>
    <col min="15372" max="15616" width="11.375" style="8"/>
    <col min="15617" max="15617" width="16.75" style="8" customWidth="1"/>
    <col min="15618" max="15618" width="11.125" style="8" customWidth="1"/>
    <col min="15619" max="15619" width="3.75" style="8" bestFit="1" customWidth="1"/>
    <col min="15620" max="15620" width="11.125" style="8" customWidth="1"/>
    <col min="15621" max="15621" width="6" style="8" customWidth="1"/>
    <col min="15622" max="15622" width="5.125" style="8" customWidth="1"/>
    <col min="15623" max="15623" width="5.75" style="8" customWidth="1"/>
    <col min="15624" max="15624" width="3.125" style="8" customWidth="1"/>
    <col min="15625" max="15625" width="12.875" style="8" customWidth="1"/>
    <col min="15626" max="15626" width="2.875" style="8" customWidth="1"/>
    <col min="15627" max="15627" width="83.875" style="8" customWidth="1"/>
    <col min="15628" max="15872" width="11.375" style="8"/>
    <col min="15873" max="15873" width="16.75" style="8" customWidth="1"/>
    <col min="15874" max="15874" width="11.125" style="8" customWidth="1"/>
    <col min="15875" max="15875" width="3.75" style="8" bestFit="1" customWidth="1"/>
    <col min="15876" max="15876" width="11.125" style="8" customWidth="1"/>
    <col min="15877" max="15877" width="6" style="8" customWidth="1"/>
    <col min="15878" max="15878" width="5.125" style="8" customWidth="1"/>
    <col min="15879" max="15879" width="5.75" style="8" customWidth="1"/>
    <col min="15880" max="15880" width="3.125" style="8" customWidth="1"/>
    <col min="15881" max="15881" width="12.875" style="8" customWidth="1"/>
    <col min="15882" max="15882" width="2.875" style="8" customWidth="1"/>
    <col min="15883" max="15883" width="83.875" style="8" customWidth="1"/>
    <col min="15884" max="16128" width="11.375" style="8"/>
    <col min="16129" max="16129" width="16.75" style="8" customWidth="1"/>
    <col min="16130" max="16130" width="11.125" style="8" customWidth="1"/>
    <col min="16131" max="16131" width="3.75" style="8" bestFit="1" customWidth="1"/>
    <col min="16132" max="16132" width="11.125" style="8" customWidth="1"/>
    <col min="16133" max="16133" width="6" style="8" customWidth="1"/>
    <col min="16134" max="16134" width="5.125" style="8" customWidth="1"/>
    <col min="16135" max="16135" width="5.75" style="8" customWidth="1"/>
    <col min="16136" max="16136" width="3.125" style="8" customWidth="1"/>
    <col min="16137" max="16137" width="12.875" style="8" customWidth="1"/>
    <col min="16138" max="16138" width="2.875" style="8" customWidth="1"/>
    <col min="16139" max="16139" width="83.875" style="8" customWidth="1"/>
    <col min="16140" max="16384" width="11.375" style="8"/>
  </cols>
  <sheetData>
    <row r="1" spans="1:16" ht="30" customHeight="1" x14ac:dyDescent="0.15">
      <c r="A1" s="7" t="s">
        <v>55</v>
      </c>
      <c r="B1" s="7"/>
      <c r="D1" s="204" t="s">
        <v>25</v>
      </c>
      <c r="E1" s="204"/>
      <c r="F1" s="204"/>
      <c r="G1" s="204"/>
      <c r="H1" s="204"/>
      <c r="I1" s="204"/>
      <c r="J1" s="204"/>
      <c r="K1" s="204"/>
      <c r="L1" s="204"/>
      <c r="M1" s="204"/>
    </row>
    <row r="2" spans="1:16" ht="30" customHeight="1" x14ac:dyDescent="0.15">
      <c r="A2" s="207" t="str">
        <f ca="1">RIGHT(CELL("filename",A2),
 LEN(CELL("filename",A2))
       -FIND("]",CELL("filename",A2)))</f>
        <v>⑫年月支払分</v>
      </c>
      <c r="B2" s="207"/>
      <c r="C2" s="207"/>
      <c r="D2" s="207"/>
      <c r="E2" s="207"/>
      <c r="F2" s="207"/>
      <c r="G2" s="207"/>
      <c r="H2" s="207"/>
      <c r="I2" s="207"/>
      <c r="J2" s="207"/>
      <c r="K2" s="207"/>
      <c r="L2" s="207"/>
      <c r="M2" s="207"/>
    </row>
    <row r="3" spans="1:16" ht="30" customHeight="1" x14ac:dyDescent="0.15">
      <c r="A3" s="205" t="s">
        <v>30</v>
      </c>
      <c r="B3" s="205"/>
      <c r="C3" s="205" t="str">
        <f>IF('人件費総括表・遂行状況（様式8号別紙2-1）'!$B$3="",
     "",
     '人件費総括表・遂行状況（様式8号別紙2-1）'!$B$3)</f>
        <v/>
      </c>
      <c r="D3" s="205"/>
      <c r="E3" s="205"/>
      <c r="F3" s="105"/>
      <c r="G3" s="9"/>
      <c r="H3" s="9"/>
      <c r="I3" s="9"/>
      <c r="J3" s="9"/>
      <c r="K3" s="9"/>
      <c r="L3" s="9"/>
      <c r="M3" s="9"/>
    </row>
    <row r="4" spans="1:16" ht="30" customHeight="1" x14ac:dyDescent="0.15">
      <c r="A4" s="198" t="s">
        <v>14</v>
      </c>
      <c r="B4" s="198"/>
      <c r="C4" s="205" t="str">
        <f>IF(従業員別人件費総括表!$B$5="",
     "",
     従業員別人件費総括表!$B$5)</f>
        <v/>
      </c>
      <c r="D4" s="205"/>
      <c r="E4" s="205"/>
      <c r="F4" s="105"/>
      <c r="G4" s="10"/>
      <c r="H4" s="10"/>
      <c r="I4" s="10"/>
    </row>
    <row r="5" spans="1:16" ht="30" customHeight="1" x14ac:dyDescent="0.15">
      <c r="A5" s="198" t="s">
        <v>15</v>
      </c>
      <c r="B5" s="198"/>
      <c r="C5" s="199">
        <f>従業員別人件費総括表!C7</f>
        <v>0</v>
      </c>
      <c r="D5" s="199"/>
      <c r="E5" s="199"/>
      <c r="F5" s="10" t="s">
        <v>4</v>
      </c>
      <c r="H5" s="10"/>
      <c r="I5" s="10"/>
    </row>
    <row r="6" spans="1:16" ht="30" customHeight="1" thickBot="1" x14ac:dyDescent="0.2">
      <c r="A6" s="12" t="s">
        <v>29</v>
      </c>
      <c r="B6" s="12"/>
    </row>
    <row r="7" spans="1:16" s="13" customFormat="1" ht="22.5" customHeight="1" thickBot="1" x14ac:dyDescent="0.2">
      <c r="A7" s="208" t="s">
        <v>31</v>
      </c>
      <c r="B7" s="201"/>
      <c r="C7" s="202" t="s">
        <v>16</v>
      </c>
      <c r="D7" s="202"/>
      <c r="E7" s="202"/>
      <c r="F7" s="111" t="s">
        <v>49</v>
      </c>
      <c r="G7" s="187" t="s">
        <v>17</v>
      </c>
      <c r="H7" s="203"/>
      <c r="I7" s="203"/>
      <c r="J7" s="188"/>
      <c r="K7" s="187" t="s">
        <v>18</v>
      </c>
      <c r="L7" s="188"/>
      <c r="M7" s="14" t="s">
        <v>28</v>
      </c>
      <c r="N7" s="15" t="s">
        <v>19</v>
      </c>
      <c r="O7" s="16"/>
    </row>
    <row r="8" spans="1:16" ht="22.5" customHeight="1" x14ac:dyDescent="0.15">
      <c r="A8" s="135"/>
      <c r="B8" s="162" t="str">
        <f>IF(テーブル141523242534[[#This Row],[列1]]="",
    "",
    TEXT(テーブル141523242534[[#This Row],[列1]],"(aaa)"))</f>
        <v/>
      </c>
      <c r="C8" s="151" t="s">
        <v>32</v>
      </c>
      <c r="D8" s="17" t="s">
        <v>13</v>
      </c>
      <c r="E8" s="152" t="s">
        <v>32</v>
      </c>
      <c r="F8" s="153" t="s">
        <v>32</v>
      </c>
      <c r="G8" s="18">
        <f>IF(OR(テーブル141523242534[[#This Row],[列2]]="",
          テーブル141523242534[[#This Row],[列4]]=""),
     0,
     IFERROR(HOUR(テーブル141523242534[[#This Row],[列4]]-テーブル141523242534[[#This Row],[列15]]-テーブル141523242534[[#This Row],[列2]]),
                  IFERROR(HOUR(テーブル141523242534[[#This Row],[列4]]-テーブル141523242534[[#This Row],[列2]]),
                               0)))</f>
        <v>0</v>
      </c>
      <c r="H8" s="19" t="s">
        <v>22</v>
      </c>
      <c r="I8" s="20" t="str">
        <f>IF(OR(テーブル141523242534[[#This Row],[列2]]="",
          テーブル141523242534[[#This Row],[列4]]=""),
     "00",
     IF(ISERROR(MINUTE(テーブル141523242534[[#This Row],[列4]]-テーブル141523242534[[#This Row],[列15]]-テーブル141523242534[[#This Row],[列2]])),
        IF(ISERROR(MINUTE(テーブル141523242534[[#This Row],[列4]]-テーブル141523242534[[#This Row],[列2]])),
           "00",
           IF(MINUTE(テーブル141523242534[[#This Row],[列4]]-テーブル141523242534[[#This Row],[列2]])&lt;30,
              "00",
              30)),
        IF(MINUTE(テーブル141523242534[[#This Row],[列4]]-テーブル141523242534[[#This Row],[列15]]-テーブル141523242534[[#This Row],[列2]])&lt;30,
           "00",
           30)))</f>
        <v>00</v>
      </c>
      <c r="J8" s="21" t="s">
        <v>23</v>
      </c>
      <c r="K8" s="22">
        <f>IFERROR((テーブル141523242534[[#This Row],[列5]]+テーブル141523242534[[#This Row],[列7]]/60)*$C$5,"")</f>
        <v>0</v>
      </c>
      <c r="L8" s="23" t="s">
        <v>4</v>
      </c>
      <c r="M8" s="147"/>
      <c r="N8" s="24"/>
      <c r="O8" s="50"/>
      <c r="P8" s="25"/>
    </row>
    <row r="9" spans="1:16" ht="22.5" customHeight="1" x14ac:dyDescent="0.15">
      <c r="A9" s="137"/>
      <c r="B9" s="159" t="str">
        <f>IF(テーブル141523242534[[#This Row],[列1]]="",
    "",
    TEXT(テーブル141523242534[[#This Row],[列1]],"(aaa)"))</f>
        <v/>
      </c>
      <c r="C9" s="138" t="s">
        <v>32</v>
      </c>
      <c r="D9" s="59" t="s">
        <v>13</v>
      </c>
      <c r="E9" s="143" t="s">
        <v>32</v>
      </c>
      <c r="F9" s="144" t="s">
        <v>32</v>
      </c>
      <c r="G9" s="27">
        <f>IF(OR(テーブル141523242534[[#This Row],[列2]]="",
          テーブル141523242534[[#This Row],[列4]]=""),
     0,
     IFERROR(HOUR(テーブル141523242534[[#This Row],[列4]]-テーブル141523242534[[#This Row],[列15]]-テーブル141523242534[[#This Row],[列2]]),
                  IFERROR(HOUR(テーブル141523242534[[#This Row],[列4]]-テーブル141523242534[[#This Row],[列2]]),
                               0)))</f>
        <v>0</v>
      </c>
      <c r="H9" s="28" t="s">
        <v>22</v>
      </c>
      <c r="I9" s="29" t="str">
        <f>IF(OR(テーブル141523242534[[#This Row],[列2]]="",
          テーブル141523242534[[#This Row],[列4]]=""),
     "00",
     IF(ISERROR(MINUTE(テーブル141523242534[[#This Row],[列4]]-テーブル141523242534[[#This Row],[列15]]-テーブル141523242534[[#This Row],[列2]])),
        IF(ISERROR(MINUTE(テーブル141523242534[[#This Row],[列4]]-テーブル141523242534[[#This Row],[列2]])),
           "00",
           IF(MINUTE(テーブル141523242534[[#This Row],[列4]]-テーブル141523242534[[#This Row],[列2]])&lt;30,
              "00",
              30)),
        IF(MINUTE(テーブル141523242534[[#This Row],[列4]]-テーブル141523242534[[#This Row],[列15]]-テーブル141523242534[[#This Row],[列2]])&lt;30,
           "00",
           30)))</f>
        <v>00</v>
      </c>
      <c r="J9" s="30" t="s">
        <v>23</v>
      </c>
      <c r="K9" s="31">
        <f>IFERROR((テーブル141523242534[[#This Row],[列5]]+テーブル141523242534[[#This Row],[列7]]/60)*$C$5,"")</f>
        <v>0</v>
      </c>
      <c r="L9" s="32" t="s">
        <v>4</v>
      </c>
      <c r="M9" s="148"/>
      <c r="N9" s="33"/>
      <c r="O9" s="50"/>
      <c r="P9" s="25"/>
    </row>
    <row r="10" spans="1:16" ht="22.5" customHeight="1" x14ac:dyDescent="0.15">
      <c r="A10" s="137"/>
      <c r="B10" s="160" t="str">
        <f>IF(テーブル141523242534[[#This Row],[列1]]="",
    "",
    TEXT(テーブル141523242534[[#This Row],[列1]],"(aaa)"))</f>
        <v/>
      </c>
      <c r="C10" s="138" t="s">
        <v>32</v>
      </c>
      <c r="D10" s="59" t="s">
        <v>13</v>
      </c>
      <c r="E10" s="143" t="s">
        <v>32</v>
      </c>
      <c r="F10" s="144" t="s">
        <v>32</v>
      </c>
      <c r="G10" s="27">
        <f>IF(OR(テーブル141523242534[[#This Row],[列2]]="",
          テーブル141523242534[[#This Row],[列4]]=""),
     0,
     IFERROR(HOUR(テーブル141523242534[[#This Row],[列4]]-テーブル141523242534[[#This Row],[列15]]-テーブル141523242534[[#This Row],[列2]]),
                  IFERROR(HOUR(テーブル141523242534[[#This Row],[列4]]-テーブル141523242534[[#This Row],[列2]]),
                               0)))</f>
        <v>0</v>
      </c>
      <c r="H10" s="28" t="s">
        <v>22</v>
      </c>
      <c r="I10" s="34" t="str">
        <f>IF(OR(テーブル141523242534[[#This Row],[列2]]="",
          テーブル141523242534[[#This Row],[列4]]=""),
     "00",
     IF(ISERROR(MINUTE(テーブル141523242534[[#This Row],[列4]]-テーブル141523242534[[#This Row],[列15]]-テーブル141523242534[[#This Row],[列2]])),
        IF(ISERROR(MINUTE(テーブル141523242534[[#This Row],[列4]]-テーブル141523242534[[#This Row],[列2]])),
           "00",
           IF(MINUTE(テーブル141523242534[[#This Row],[列4]]-テーブル141523242534[[#This Row],[列2]])&lt;30,
              "00",
              30)),
        IF(MINUTE(テーブル141523242534[[#This Row],[列4]]-テーブル141523242534[[#This Row],[列15]]-テーブル141523242534[[#This Row],[列2]])&lt;30,
           "00",
           30)))</f>
        <v>00</v>
      </c>
      <c r="J10" s="30" t="s">
        <v>23</v>
      </c>
      <c r="K10" s="31">
        <f>IFERROR((テーブル141523242534[[#This Row],[列5]]+テーブル141523242534[[#This Row],[列7]]/60)*$C$5,"")</f>
        <v>0</v>
      </c>
      <c r="L10" s="32" t="s">
        <v>4</v>
      </c>
      <c r="M10" s="149"/>
      <c r="N10" s="33"/>
      <c r="O10" s="50"/>
      <c r="P10" s="25"/>
    </row>
    <row r="11" spans="1:16" ht="22.5" customHeight="1" x14ac:dyDescent="0.15">
      <c r="A11" s="137"/>
      <c r="B11" s="160" t="str">
        <f>IF(テーブル141523242534[[#This Row],[列1]]="",
    "",
    TEXT(テーブル141523242534[[#This Row],[列1]],"(aaa)"))</f>
        <v/>
      </c>
      <c r="C11" s="138" t="s">
        <v>20</v>
      </c>
      <c r="D11" s="59" t="s">
        <v>21</v>
      </c>
      <c r="E11" s="143" t="s">
        <v>20</v>
      </c>
      <c r="F11" s="144" t="s">
        <v>32</v>
      </c>
      <c r="G11" s="27">
        <f>IF(OR(テーブル141523242534[[#This Row],[列2]]="",
          テーブル141523242534[[#This Row],[列4]]=""),
     0,
     IFERROR(HOUR(テーブル141523242534[[#This Row],[列4]]-テーブル141523242534[[#This Row],[列15]]-テーブル141523242534[[#This Row],[列2]]),
                  IFERROR(HOUR(テーブル141523242534[[#This Row],[列4]]-テーブル141523242534[[#This Row],[列2]]),
                               0)))</f>
        <v>0</v>
      </c>
      <c r="H11" s="28" t="s">
        <v>22</v>
      </c>
      <c r="I11" s="34" t="str">
        <f>IF(OR(テーブル141523242534[[#This Row],[列2]]="",
          テーブル141523242534[[#This Row],[列4]]=""),
     "00",
     IF(ISERROR(MINUTE(テーブル141523242534[[#This Row],[列4]]-テーブル141523242534[[#This Row],[列15]]-テーブル141523242534[[#This Row],[列2]])),
        IF(ISERROR(MINUTE(テーブル141523242534[[#This Row],[列4]]-テーブル141523242534[[#This Row],[列2]])),
           "00",
           IF(MINUTE(テーブル141523242534[[#This Row],[列4]]-テーブル141523242534[[#This Row],[列2]])&lt;30,
              "00",
              30)),
        IF(MINUTE(テーブル141523242534[[#This Row],[列4]]-テーブル141523242534[[#This Row],[列15]]-テーブル141523242534[[#This Row],[列2]])&lt;30,
           "00",
           30)))</f>
        <v>00</v>
      </c>
      <c r="J11" s="30" t="s">
        <v>23</v>
      </c>
      <c r="K11" s="31">
        <f>IFERROR((テーブル141523242534[[#This Row],[列5]]+テーブル141523242534[[#This Row],[列7]]/60)*$C$5,"")</f>
        <v>0</v>
      </c>
      <c r="L11" s="32" t="s">
        <v>4</v>
      </c>
      <c r="M11" s="149"/>
      <c r="N11" s="33"/>
      <c r="O11" s="50"/>
      <c r="P11" s="25"/>
    </row>
    <row r="12" spans="1:16" ht="22.5" customHeight="1" x14ac:dyDescent="0.15">
      <c r="A12" s="137"/>
      <c r="B12" s="160" t="str">
        <f>IF(テーブル141523242534[[#This Row],[列1]]="",
    "",
    TEXT(テーブル141523242534[[#This Row],[列1]],"(aaa)"))</f>
        <v/>
      </c>
      <c r="C12" s="138" t="s">
        <v>20</v>
      </c>
      <c r="D12" s="59" t="s">
        <v>21</v>
      </c>
      <c r="E12" s="143" t="s">
        <v>20</v>
      </c>
      <c r="F12" s="144" t="s">
        <v>32</v>
      </c>
      <c r="G12" s="27">
        <f>IF(OR(テーブル141523242534[[#This Row],[列2]]="",
          テーブル141523242534[[#This Row],[列4]]=""),
     0,
     IFERROR(HOUR(テーブル141523242534[[#This Row],[列4]]-テーブル141523242534[[#This Row],[列15]]-テーブル141523242534[[#This Row],[列2]]),
                  IFERROR(HOUR(テーブル141523242534[[#This Row],[列4]]-テーブル141523242534[[#This Row],[列2]]),
                               0)))</f>
        <v>0</v>
      </c>
      <c r="H12" s="28" t="s">
        <v>22</v>
      </c>
      <c r="I12" s="34" t="str">
        <f>IF(OR(テーブル141523242534[[#This Row],[列2]]="",
          テーブル141523242534[[#This Row],[列4]]=""),
     "00",
     IF(ISERROR(MINUTE(テーブル141523242534[[#This Row],[列4]]-テーブル141523242534[[#This Row],[列15]]-テーブル141523242534[[#This Row],[列2]])),
        IF(ISERROR(MINUTE(テーブル141523242534[[#This Row],[列4]]-テーブル141523242534[[#This Row],[列2]])),
           "00",
           IF(MINUTE(テーブル141523242534[[#This Row],[列4]]-テーブル141523242534[[#This Row],[列2]])&lt;30,
              "00",
              30)),
        IF(MINUTE(テーブル141523242534[[#This Row],[列4]]-テーブル141523242534[[#This Row],[列15]]-テーブル141523242534[[#This Row],[列2]])&lt;30,
           "00",
           30)))</f>
        <v>00</v>
      </c>
      <c r="J12" s="30" t="s">
        <v>23</v>
      </c>
      <c r="K12" s="31">
        <f>IFERROR((テーブル141523242534[[#This Row],[列5]]+テーブル141523242534[[#This Row],[列7]]/60)*$C$5,"")</f>
        <v>0</v>
      </c>
      <c r="L12" s="32" t="s">
        <v>4</v>
      </c>
      <c r="M12" s="149"/>
      <c r="N12" s="33"/>
      <c r="O12" s="50"/>
      <c r="P12" s="25"/>
    </row>
    <row r="13" spans="1:16" ht="22.5" customHeight="1" x14ac:dyDescent="0.15">
      <c r="A13" s="137"/>
      <c r="B13" s="160" t="str">
        <f>IF(テーブル141523242534[[#This Row],[列1]]="",
    "",
    TEXT(テーブル141523242534[[#This Row],[列1]],"(aaa)"))</f>
        <v/>
      </c>
      <c r="C13" s="138" t="s">
        <v>20</v>
      </c>
      <c r="D13" s="59" t="s">
        <v>21</v>
      </c>
      <c r="E13" s="143" t="s">
        <v>20</v>
      </c>
      <c r="F13" s="144" t="s">
        <v>32</v>
      </c>
      <c r="G13" s="27">
        <f>IF(OR(テーブル141523242534[[#This Row],[列2]]="",
          テーブル141523242534[[#This Row],[列4]]=""),
     0,
     IFERROR(HOUR(テーブル141523242534[[#This Row],[列4]]-テーブル141523242534[[#This Row],[列15]]-テーブル141523242534[[#This Row],[列2]]),
                  IFERROR(HOUR(テーブル141523242534[[#This Row],[列4]]-テーブル141523242534[[#This Row],[列2]]),
                               0)))</f>
        <v>0</v>
      </c>
      <c r="H13" s="28" t="s">
        <v>22</v>
      </c>
      <c r="I13" s="34" t="str">
        <f>IF(OR(テーブル141523242534[[#This Row],[列2]]="",
          テーブル141523242534[[#This Row],[列4]]=""),
     "00",
     IF(ISERROR(MINUTE(テーブル141523242534[[#This Row],[列4]]-テーブル141523242534[[#This Row],[列15]]-テーブル141523242534[[#This Row],[列2]])),
        IF(ISERROR(MINUTE(テーブル141523242534[[#This Row],[列4]]-テーブル141523242534[[#This Row],[列2]])),
           "00",
           IF(MINUTE(テーブル141523242534[[#This Row],[列4]]-テーブル141523242534[[#This Row],[列2]])&lt;30,
              "00",
              30)),
        IF(MINUTE(テーブル141523242534[[#This Row],[列4]]-テーブル141523242534[[#This Row],[列15]]-テーブル141523242534[[#This Row],[列2]])&lt;30,
           "00",
           30)))</f>
        <v>00</v>
      </c>
      <c r="J13" s="30" t="s">
        <v>23</v>
      </c>
      <c r="K13" s="31">
        <f>IFERROR((テーブル141523242534[[#This Row],[列5]]+テーブル141523242534[[#This Row],[列7]]/60)*$C$5,"")</f>
        <v>0</v>
      </c>
      <c r="L13" s="32" t="s">
        <v>4</v>
      </c>
      <c r="M13" s="149"/>
      <c r="N13" s="33"/>
      <c r="O13" s="50"/>
      <c r="P13" s="25"/>
    </row>
    <row r="14" spans="1:16" ht="22.5" customHeight="1" x14ac:dyDescent="0.15">
      <c r="A14" s="137"/>
      <c r="B14" s="160" t="str">
        <f>IF(テーブル141523242534[[#This Row],[列1]]="",
    "",
    TEXT(テーブル141523242534[[#This Row],[列1]],"(aaa)"))</f>
        <v/>
      </c>
      <c r="C14" s="138" t="s">
        <v>20</v>
      </c>
      <c r="D14" s="59" t="s">
        <v>21</v>
      </c>
      <c r="E14" s="143" t="s">
        <v>20</v>
      </c>
      <c r="F14" s="144" t="s">
        <v>32</v>
      </c>
      <c r="G14" s="27">
        <f>IF(OR(テーブル141523242534[[#This Row],[列2]]="",
          テーブル141523242534[[#This Row],[列4]]=""),
     0,
     IFERROR(HOUR(テーブル141523242534[[#This Row],[列4]]-テーブル141523242534[[#This Row],[列15]]-テーブル141523242534[[#This Row],[列2]]),
                  IFERROR(HOUR(テーブル141523242534[[#This Row],[列4]]-テーブル141523242534[[#This Row],[列2]]),
                               0)))</f>
        <v>0</v>
      </c>
      <c r="H14" s="28" t="s">
        <v>22</v>
      </c>
      <c r="I14" s="34" t="str">
        <f>IF(OR(テーブル141523242534[[#This Row],[列2]]="",
          テーブル141523242534[[#This Row],[列4]]=""),
     "00",
     IF(ISERROR(MINUTE(テーブル141523242534[[#This Row],[列4]]-テーブル141523242534[[#This Row],[列15]]-テーブル141523242534[[#This Row],[列2]])),
        IF(ISERROR(MINUTE(テーブル141523242534[[#This Row],[列4]]-テーブル141523242534[[#This Row],[列2]])),
           "00",
           IF(MINUTE(テーブル141523242534[[#This Row],[列4]]-テーブル141523242534[[#This Row],[列2]])&lt;30,
              "00",
              30)),
        IF(MINUTE(テーブル141523242534[[#This Row],[列4]]-テーブル141523242534[[#This Row],[列15]]-テーブル141523242534[[#This Row],[列2]])&lt;30,
           "00",
           30)))</f>
        <v>00</v>
      </c>
      <c r="J14" s="30" t="s">
        <v>23</v>
      </c>
      <c r="K14" s="31">
        <f>IFERROR((テーブル141523242534[[#This Row],[列5]]+テーブル141523242534[[#This Row],[列7]]/60)*$C$5,"")</f>
        <v>0</v>
      </c>
      <c r="L14" s="32" t="s">
        <v>4</v>
      </c>
      <c r="M14" s="149"/>
      <c r="N14" s="33"/>
      <c r="O14" s="50"/>
      <c r="P14" s="25"/>
    </row>
    <row r="15" spans="1:16" ht="22.5" customHeight="1" x14ac:dyDescent="0.15">
      <c r="A15" s="137"/>
      <c r="B15" s="160" t="str">
        <f>IF(テーブル141523242534[[#This Row],[列1]]="",
    "",
    TEXT(テーブル141523242534[[#This Row],[列1]],"(aaa)"))</f>
        <v/>
      </c>
      <c r="C15" s="138" t="s">
        <v>20</v>
      </c>
      <c r="D15" s="59" t="s">
        <v>21</v>
      </c>
      <c r="E15" s="143" t="s">
        <v>20</v>
      </c>
      <c r="F15" s="144" t="s">
        <v>32</v>
      </c>
      <c r="G15" s="27">
        <f>IF(OR(テーブル141523242534[[#This Row],[列2]]="",
          テーブル141523242534[[#This Row],[列4]]=""),
     0,
     IFERROR(HOUR(テーブル141523242534[[#This Row],[列4]]-テーブル141523242534[[#This Row],[列15]]-テーブル141523242534[[#This Row],[列2]]),
                  IFERROR(HOUR(テーブル141523242534[[#This Row],[列4]]-テーブル141523242534[[#This Row],[列2]]),
                               0)))</f>
        <v>0</v>
      </c>
      <c r="H15" s="28" t="s">
        <v>22</v>
      </c>
      <c r="I15" s="34" t="str">
        <f>IF(OR(テーブル141523242534[[#This Row],[列2]]="",
          テーブル141523242534[[#This Row],[列4]]=""),
     "00",
     IF(ISERROR(MINUTE(テーブル141523242534[[#This Row],[列4]]-テーブル141523242534[[#This Row],[列15]]-テーブル141523242534[[#This Row],[列2]])),
        IF(ISERROR(MINUTE(テーブル141523242534[[#This Row],[列4]]-テーブル141523242534[[#This Row],[列2]])),
           "00",
           IF(MINUTE(テーブル141523242534[[#This Row],[列4]]-テーブル141523242534[[#This Row],[列2]])&lt;30,
              "00",
              30)),
        IF(MINUTE(テーブル141523242534[[#This Row],[列4]]-テーブル141523242534[[#This Row],[列15]]-テーブル141523242534[[#This Row],[列2]])&lt;30,
           "00",
           30)))</f>
        <v>00</v>
      </c>
      <c r="J15" s="30" t="s">
        <v>23</v>
      </c>
      <c r="K15" s="31">
        <f>IFERROR((テーブル141523242534[[#This Row],[列5]]+テーブル141523242534[[#This Row],[列7]]/60)*$C$5,"")</f>
        <v>0</v>
      </c>
      <c r="L15" s="32" t="s">
        <v>4</v>
      </c>
      <c r="M15" s="149"/>
      <c r="N15" s="33"/>
      <c r="O15" s="50"/>
      <c r="P15" s="25"/>
    </row>
    <row r="16" spans="1:16" ht="22.5" customHeight="1" x14ac:dyDescent="0.15">
      <c r="A16" s="137"/>
      <c r="B16" s="160" t="str">
        <f>IF(テーブル141523242534[[#This Row],[列1]]="",
    "",
    TEXT(テーブル141523242534[[#This Row],[列1]],"(aaa)"))</f>
        <v/>
      </c>
      <c r="C16" s="138" t="s">
        <v>20</v>
      </c>
      <c r="D16" s="59" t="s">
        <v>21</v>
      </c>
      <c r="E16" s="143" t="s">
        <v>20</v>
      </c>
      <c r="F16" s="144" t="s">
        <v>32</v>
      </c>
      <c r="G16" s="27">
        <f>IF(OR(テーブル141523242534[[#This Row],[列2]]="",
          テーブル141523242534[[#This Row],[列4]]=""),
     0,
     IFERROR(HOUR(テーブル141523242534[[#This Row],[列4]]-テーブル141523242534[[#This Row],[列15]]-テーブル141523242534[[#This Row],[列2]]),
                  IFERROR(HOUR(テーブル141523242534[[#This Row],[列4]]-テーブル141523242534[[#This Row],[列2]]),
                               0)))</f>
        <v>0</v>
      </c>
      <c r="H16" s="28" t="s">
        <v>22</v>
      </c>
      <c r="I16" s="34" t="str">
        <f>IF(OR(テーブル141523242534[[#This Row],[列2]]="",
          テーブル141523242534[[#This Row],[列4]]=""),
     "00",
     IF(ISERROR(MINUTE(テーブル141523242534[[#This Row],[列4]]-テーブル141523242534[[#This Row],[列15]]-テーブル141523242534[[#This Row],[列2]])),
        IF(ISERROR(MINUTE(テーブル141523242534[[#This Row],[列4]]-テーブル141523242534[[#This Row],[列2]])),
           "00",
           IF(MINUTE(テーブル141523242534[[#This Row],[列4]]-テーブル141523242534[[#This Row],[列2]])&lt;30,
              "00",
              30)),
        IF(MINUTE(テーブル141523242534[[#This Row],[列4]]-テーブル141523242534[[#This Row],[列15]]-テーブル141523242534[[#This Row],[列2]])&lt;30,
           "00",
           30)))</f>
        <v>00</v>
      </c>
      <c r="J16" s="30" t="s">
        <v>23</v>
      </c>
      <c r="K16" s="31">
        <f>IFERROR((テーブル141523242534[[#This Row],[列5]]+テーブル141523242534[[#This Row],[列7]]/60)*$C$5,"")</f>
        <v>0</v>
      </c>
      <c r="L16" s="32" t="s">
        <v>4</v>
      </c>
      <c r="M16" s="149"/>
      <c r="N16" s="33"/>
      <c r="O16" s="50"/>
      <c r="P16" s="25"/>
    </row>
    <row r="17" spans="1:16" ht="22.5" customHeight="1" x14ac:dyDescent="0.15">
      <c r="A17" s="137"/>
      <c r="B17" s="160" t="str">
        <f>IF(テーブル141523242534[[#This Row],[列1]]="",
    "",
    TEXT(テーブル141523242534[[#This Row],[列1]],"(aaa)"))</f>
        <v/>
      </c>
      <c r="C17" s="138" t="s">
        <v>20</v>
      </c>
      <c r="D17" s="59" t="s">
        <v>21</v>
      </c>
      <c r="E17" s="143" t="s">
        <v>20</v>
      </c>
      <c r="F17" s="144" t="s">
        <v>32</v>
      </c>
      <c r="G17" s="27">
        <f>IF(OR(テーブル141523242534[[#This Row],[列2]]="",
          テーブル141523242534[[#This Row],[列4]]=""),
     0,
     IFERROR(HOUR(テーブル141523242534[[#This Row],[列4]]-テーブル141523242534[[#This Row],[列15]]-テーブル141523242534[[#This Row],[列2]]),
                  IFERROR(HOUR(テーブル141523242534[[#This Row],[列4]]-テーブル141523242534[[#This Row],[列2]]),
                               0)))</f>
        <v>0</v>
      </c>
      <c r="H17" s="28" t="s">
        <v>22</v>
      </c>
      <c r="I17" s="34" t="str">
        <f>IF(OR(テーブル141523242534[[#This Row],[列2]]="",
          テーブル141523242534[[#This Row],[列4]]=""),
     "00",
     IF(ISERROR(MINUTE(テーブル141523242534[[#This Row],[列4]]-テーブル141523242534[[#This Row],[列15]]-テーブル141523242534[[#This Row],[列2]])),
        IF(ISERROR(MINUTE(テーブル141523242534[[#This Row],[列4]]-テーブル141523242534[[#This Row],[列2]])),
           "00",
           IF(MINUTE(テーブル141523242534[[#This Row],[列4]]-テーブル141523242534[[#This Row],[列2]])&lt;30,
              "00",
              30)),
        IF(MINUTE(テーブル141523242534[[#This Row],[列4]]-テーブル141523242534[[#This Row],[列15]]-テーブル141523242534[[#This Row],[列2]])&lt;30,
           "00",
           30)))</f>
        <v>00</v>
      </c>
      <c r="J17" s="30" t="s">
        <v>23</v>
      </c>
      <c r="K17" s="31">
        <f>IFERROR((テーブル141523242534[[#This Row],[列5]]+テーブル141523242534[[#This Row],[列7]]/60)*$C$5,"")</f>
        <v>0</v>
      </c>
      <c r="L17" s="32" t="s">
        <v>4</v>
      </c>
      <c r="M17" s="149"/>
      <c r="N17" s="33"/>
      <c r="O17" s="50"/>
      <c r="P17" s="25"/>
    </row>
    <row r="18" spans="1:16" ht="22.5" customHeight="1" x14ac:dyDescent="0.15">
      <c r="A18" s="137"/>
      <c r="B18" s="160" t="str">
        <f>IF(テーブル141523242534[[#This Row],[列1]]="",
    "",
    TEXT(テーブル141523242534[[#This Row],[列1]],"(aaa)"))</f>
        <v/>
      </c>
      <c r="C18" s="138" t="s">
        <v>20</v>
      </c>
      <c r="D18" s="59" t="s">
        <v>21</v>
      </c>
      <c r="E18" s="143" t="s">
        <v>20</v>
      </c>
      <c r="F18" s="144" t="s">
        <v>32</v>
      </c>
      <c r="G18" s="27">
        <f>IF(OR(テーブル141523242534[[#This Row],[列2]]="",
          テーブル141523242534[[#This Row],[列4]]=""),
     0,
     IFERROR(HOUR(テーブル141523242534[[#This Row],[列4]]-テーブル141523242534[[#This Row],[列15]]-テーブル141523242534[[#This Row],[列2]]),
                  IFERROR(HOUR(テーブル141523242534[[#This Row],[列4]]-テーブル141523242534[[#This Row],[列2]]),
                               0)))</f>
        <v>0</v>
      </c>
      <c r="H18" s="28" t="s">
        <v>22</v>
      </c>
      <c r="I18" s="34" t="str">
        <f>IF(OR(テーブル141523242534[[#This Row],[列2]]="",
          テーブル141523242534[[#This Row],[列4]]=""),
     "00",
     IF(ISERROR(MINUTE(テーブル141523242534[[#This Row],[列4]]-テーブル141523242534[[#This Row],[列15]]-テーブル141523242534[[#This Row],[列2]])),
        IF(ISERROR(MINUTE(テーブル141523242534[[#This Row],[列4]]-テーブル141523242534[[#This Row],[列2]])),
           "00",
           IF(MINUTE(テーブル141523242534[[#This Row],[列4]]-テーブル141523242534[[#This Row],[列2]])&lt;30,
              "00",
              30)),
        IF(MINUTE(テーブル141523242534[[#This Row],[列4]]-テーブル141523242534[[#This Row],[列15]]-テーブル141523242534[[#This Row],[列2]])&lt;30,
           "00",
           30)))</f>
        <v>00</v>
      </c>
      <c r="J18" s="30" t="s">
        <v>23</v>
      </c>
      <c r="K18" s="31">
        <f>IFERROR((テーブル141523242534[[#This Row],[列5]]+テーブル141523242534[[#This Row],[列7]]/60)*$C$5,"")</f>
        <v>0</v>
      </c>
      <c r="L18" s="32" t="s">
        <v>4</v>
      </c>
      <c r="M18" s="149"/>
      <c r="N18" s="33"/>
      <c r="O18" s="50"/>
      <c r="P18" s="25"/>
    </row>
    <row r="19" spans="1:16" ht="22.5" customHeight="1" x14ac:dyDescent="0.15">
      <c r="A19" s="137"/>
      <c r="B19" s="160" t="str">
        <f>IF(テーブル141523242534[[#This Row],[列1]]="",
    "",
    TEXT(テーブル141523242534[[#This Row],[列1]],"(aaa)"))</f>
        <v/>
      </c>
      <c r="C19" s="138" t="s">
        <v>20</v>
      </c>
      <c r="D19" s="59" t="s">
        <v>21</v>
      </c>
      <c r="E19" s="143" t="s">
        <v>20</v>
      </c>
      <c r="F19" s="144" t="s">
        <v>32</v>
      </c>
      <c r="G19" s="27">
        <f>IF(OR(テーブル141523242534[[#This Row],[列2]]="",
          テーブル141523242534[[#This Row],[列4]]=""),
     0,
     IFERROR(HOUR(テーブル141523242534[[#This Row],[列4]]-テーブル141523242534[[#This Row],[列15]]-テーブル141523242534[[#This Row],[列2]]),
                  IFERROR(HOUR(テーブル141523242534[[#This Row],[列4]]-テーブル141523242534[[#This Row],[列2]]),
                               0)))</f>
        <v>0</v>
      </c>
      <c r="H19" s="28" t="s">
        <v>22</v>
      </c>
      <c r="I19" s="34" t="str">
        <f>IF(OR(テーブル141523242534[[#This Row],[列2]]="",
          テーブル141523242534[[#This Row],[列4]]=""),
     "00",
     IF(ISERROR(MINUTE(テーブル141523242534[[#This Row],[列4]]-テーブル141523242534[[#This Row],[列15]]-テーブル141523242534[[#This Row],[列2]])),
        IF(ISERROR(MINUTE(テーブル141523242534[[#This Row],[列4]]-テーブル141523242534[[#This Row],[列2]])),
           "00",
           IF(MINUTE(テーブル141523242534[[#This Row],[列4]]-テーブル141523242534[[#This Row],[列2]])&lt;30,
              "00",
              30)),
        IF(MINUTE(テーブル141523242534[[#This Row],[列4]]-テーブル141523242534[[#This Row],[列15]]-テーブル141523242534[[#This Row],[列2]])&lt;30,
           "00",
           30)))</f>
        <v>00</v>
      </c>
      <c r="J19" s="30" t="s">
        <v>23</v>
      </c>
      <c r="K19" s="31">
        <f>IFERROR((テーブル141523242534[[#This Row],[列5]]+テーブル141523242534[[#This Row],[列7]]/60)*$C$5,"")</f>
        <v>0</v>
      </c>
      <c r="L19" s="32" t="s">
        <v>4</v>
      </c>
      <c r="M19" s="149"/>
      <c r="N19" s="33"/>
      <c r="O19" s="50"/>
      <c r="P19" s="25"/>
    </row>
    <row r="20" spans="1:16" ht="22.5" customHeight="1" x14ac:dyDescent="0.15">
      <c r="A20" s="137"/>
      <c r="B20" s="160" t="str">
        <f>IF(テーブル141523242534[[#This Row],[列1]]="",
    "",
    TEXT(テーブル141523242534[[#This Row],[列1]],"(aaa)"))</f>
        <v/>
      </c>
      <c r="C20" s="138" t="s">
        <v>20</v>
      </c>
      <c r="D20" s="59" t="s">
        <v>21</v>
      </c>
      <c r="E20" s="143" t="s">
        <v>20</v>
      </c>
      <c r="F20" s="144" t="s">
        <v>32</v>
      </c>
      <c r="G20" s="27">
        <f>IF(OR(テーブル141523242534[[#This Row],[列2]]="",
          テーブル141523242534[[#This Row],[列4]]=""),
     0,
     IFERROR(HOUR(テーブル141523242534[[#This Row],[列4]]-テーブル141523242534[[#This Row],[列15]]-テーブル141523242534[[#This Row],[列2]]),
                  IFERROR(HOUR(テーブル141523242534[[#This Row],[列4]]-テーブル141523242534[[#This Row],[列2]]),
                               0)))</f>
        <v>0</v>
      </c>
      <c r="H20" s="28" t="s">
        <v>22</v>
      </c>
      <c r="I20" s="34" t="str">
        <f>IF(OR(テーブル141523242534[[#This Row],[列2]]="",
          テーブル141523242534[[#This Row],[列4]]=""),
     "00",
     IF(ISERROR(MINUTE(テーブル141523242534[[#This Row],[列4]]-テーブル141523242534[[#This Row],[列15]]-テーブル141523242534[[#This Row],[列2]])),
        IF(ISERROR(MINUTE(テーブル141523242534[[#This Row],[列4]]-テーブル141523242534[[#This Row],[列2]])),
           "00",
           IF(MINUTE(テーブル141523242534[[#This Row],[列4]]-テーブル141523242534[[#This Row],[列2]])&lt;30,
              "00",
              30)),
        IF(MINUTE(テーブル141523242534[[#This Row],[列4]]-テーブル141523242534[[#This Row],[列15]]-テーブル141523242534[[#This Row],[列2]])&lt;30,
           "00",
           30)))</f>
        <v>00</v>
      </c>
      <c r="J20" s="30" t="s">
        <v>23</v>
      </c>
      <c r="K20" s="31">
        <f>IFERROR((テーブル141523242534[[#This Row],[列5]]+テーブル141523242534[[#This Row],[列7]]/60)*$C$5,"")</f>
        <v>0</v>
      </c>
      <c r="L20" s="32" t="s">
        <v>4</v>
      </c>
      <c r="M20" s="149"/>
      <c r="N20" s="33"/>
      <c r="O20" s="50"/>
      <c r="P20" s="25"/>
    </row>
    <row r="21" spans="1:16" ht="22.5" customHeight="1" x14ac:dyDescent="0.15">
      <c r="A21" s="137"/>
      <c r="B21" s="160" t="str">
        <f>IF(テーブル141523242534[[#This Row],[列1]]="",
    "",
    TEXT(テーブル141523242534[[#This Row],[列1]],"(aaa)"))</f>
        <v/>
      </c>
      <c r="C21" s="138" t="s">
        <v>20</v>
      </c>
      <c r="D21" s="59" t="s">
        <v>21</v>
      </c>
      <c r="E21" s="143" t="s">
        <v>20</v>
      </c>
      <c r="F21" s="144" t="s">
        <v>32</v>
      </c>
      <c r="G21" s="27">
        <f>IF(OR(テーブル141523242534[[#This Row],[列2]]="",
          テーブル141523242534[[#This Row],[列4]]=""),
     0,
     IFERROR(HOUR(テーブル141523242534[[#This Row],[列4]]-テーブル141523242534[[#This Row],[列15]]-テーブル141523242534[[#This Row],[列2]]),
                  IFERROR(HOUR(テーブル141523242534[[#This Row],[列4]]-テーブル141523242534[[#This Row],[列2]]),
                               0)))</f>
        <v>0</v>
      </c>
      <c r="H21" s="28" t="s">
        <v>22</v>
      </c>
      <c r="I21" s="34" t="str">
        <f>IF(OR(テーブル141523242534[[#This Row],[列2]]="",
          テーブル141523242534[[#This Row],[列4]]=""),
     "00",
     IF(ISERROR(MINUTE(テーブル141523242534[[#This Row],[列4]]-テーブル141523242534[[#This Row],[列15]]-テーブル141523242534[[#This Row],[列2]])),
        IF(ISERROR(MINUTE(テーブル141523242534[[#This Row],[列4]]-テーブル141523242534[[#This Row],[列2]])),
           "00",
           IF(MINUTE(テーブル141523242534[[#This Row],[列4]]-テーブル141523242534[[#This Row],[列2]])&lt;30,
              "00",
              30)),
        IF(MINUTE(テーブル141523242534[[#This Row],[列4]]-テーブル141523242534[[#This Row],[列15]]-テーブル141523242534[[#This Row],[列2]])&lt;30,
           "00",
           30)))</f>
        <v>00</v>
      </c>
      <c r="J21" s="30" t="s">
        <v>23</v>
      </c>
      <c r="K21" s="31">
        <f>IFERROR((テーブル141523242534[[#This Row],[列5]]+テーブル141523242534[[#This Row],[列7]]/60)*$C$5,"")</f>
        <v>0</v>
      </c>
      <c r="L21" s="32" t="s">
        <v>4</v>
      </c>
      <c r="M21" s="149"/>
      <c r="N21" s="33"/>
      <c r="O21" s="50"/>
      <c r="P21" s="25"/>
    </row>
    <row r="22" spans="1:16" ht="22.5" customHeight="1" x14ac:dyDescent="0.15">
      <c r="A22" s="137"/>
      <c r="B22" s="160" t="str">
        <f>IF(テーブル141523242534[[#This Row],[列1]]="",
    "",
    TEXT(テーブル141523242534[[#This Row],[列1]],"(aaa)"))</f>
        <v/>
      </c>
      <c r="C22" s="138" t="s">
        <v>20</v>
      </c>
      <c r="D22" s="59" t="s">
        <v>21</v>
      </c>
      <c r="E22" s="143" t="s">
        <v>20</v>
      </c>
      <c r="F22" s="144" t="s">
        <v>32</v>
      </c>
      <c r="G22" s="27">
        <f>IF(OR(テーブル141523242534[[#This Row],[列2]]="",
          テーブル141523242534[[#This Row],[列4]]=""),
     0,
     IFERROR(HOUR(テーブル141523242534[[#This Row],[列4]]-テーブル141523242534[[#This Row],[列15]]-テーブル141523242534[[#This Row],[列2]]),
                  IFERROR(HOUR(テーブル141523242534[[#This Row],[列4]]-テーブル141523242534[[#This Row],[列2]]),
                               0)))</f>
        <v>0</v>
      </c>
      <c r="H22" s="28" t="s">
        <v>22</v>
      </c>
      <c r="I22" s="34" t="str">
        <f>IF(OR(テーブル141523242534[[#This Row],[列2]]="",
          テーブル141523242534[[#This Row],[列4]]=""),
     "00",
     IF(ISERROR(MINUTE(テーブル141523242534[[#This Row],[列4]]-テーブル141523242534[[#This Row],[列15]]-テーブル141523242534[[#This Row],[列2]])),
        IF(ISERROR(MINUTE(テーブル141523242534[[#This Row],[列4]]-テーブル141523242534[[#This Row],[列2]])),
           "00",
           IF(MINUTE(テーブル141523242534[[#This Row],[列4]]-テーブル141523242534[[#This Row],[列2]])&lt;30,
              "00",
              30)),
        IF(MINUTE(テーブル141523242534[[#This Row],[列4]]-テーブル141523242534[[#This Row],[列15]]-テーブル141523242534[[#This Row],[列2]])&lt;30,
           "00",
           30)))</f>
        <v>00</v>
      </c>
      <c r="J22" s="30" t="s">
        <v>23</v>
      </c>
      <c r="K22" s="31">
        <f>IFERROR((テーブル141523242534[[#This Row],[列5]]+テーブル141523242534[[#This Row],[列7]]/60)*$C$5,"")</f>
        <v>0</v>
      </c>
      <c r="L22" s="32" t="s">
        <v>4</v>
      </c>
      <c r="M22" s="149"/>
      <c r="N22" s="33"/>
      <c r="O22" s="50"/>
      <c r="P22" s="25"/>
    </row>
    <row r="23" spans="1:16" ht="22.5" customHeight="1" x14ac:dyDescent="0.15">
      <c r="A23" s="137"/>
      <c r="B23" s="160" t="str">
        <f>IF(テーブル141523242534[[#This Row],[列1]]="",
    "",
    TEXT(テーブル141523242534[[#This Row],[列1]],"(aaa)"))</f>
        <v/>
      </c>
      <c r="C23" s="138" t="s">
        <v>20</v>
      </c>
      <c r="D23" s="59" t="s">
        <v>21</v>
      </c>
      <c r="E23" s="143" t="s">
        <v>20</v>
      </c>
      <c r="F23" s="144" t="s">
        <v>32</v>
      </c>
      <c r="G23" s="27">
        <f>IF(OR(テーブル141523242534[[#This Row],[列2]]="",
          テーブル141523242534[[#This Row],[列4]]=""),
     0,
     IFERROR(HOUR(テーブル141523242534[[#This Row],[列4]]-テーブル141523242534[[#This Row],[列15]]-テーブル141523242534[[#This Row],[列2]]),
                  IFERROR(HOUR(テーブル141523242534[[#This Row],[列4]]-テーブル141523242534[[#This Row],[列2]]),
                               0)))</f>
        <v>0</v>
      </c>
      <c r="H23" s="28" t="s">
        <v>22</v>
      </c>
      <c r="I23" s="34" t="str">
        <f>IF(OR(テーブル141523242534[[#This Row],[列2]]="",
          テーブル141523242534[[#This Row],[列4]]=""),
     "00",
     IF(ISERROR(MINUTE(テーブル141523242534[[#This Row],[列4]]-テーブル141523242534[[#This Row],[列15]]-テーブル141523242534[[#This Row],[列2]])),
        IF(ISERROR(MINUTE(テーブル141523242534[[#This Row],[列4]]-テーブル141523242534[[#This Row],[列2]])),
           "00",
           IF(MINUTE(テーブル141523242534[[#This Row],[列4]]-テーブル141523242534[[#This Row],[列2]])&lt;30,
              "00",
              30)),
        IF(MINUTE(テーブル141523242534[[#This Row],[列4]]-テーブル141523242534[[#This Row],[列15]]-テーブル141523242534[[#This Row],[列2]])&lt;30,
           "00",
           30)))</f>
        <v>00</v>
      </c>
      <c r="J23" s="30" t="s">
        <v>23</v>
      </c>
      <c r="K23" s="31">
        <f>IFERROR((テーブル141523242534[[#This Row],[列5]]+テーブル141523242534[[#This Row],[列7]]/60)*$C$5,"")</f>
        <v>0</v>
      </c>
      <c r="L23" s="32" t="s">
        <v>4</v>
      </c>
      <c r="M23" s="149"/>
      <c r="N23" s="33"/>
      <c r="O23" s="50"/>
      <c r="P23" s="25"/>
    </row>
    <row r="24" spans="1:16" ht="22.5" customHeight="1" x14ac:dyDescent="0.15">
      <c r="A24" s="137"/>
      <c r="B24" s="160" t="str">
        <f>IF(テーブル141523242534[[#This Row],[列1]]="",
    "",
    TEXT(テーブル141523242534[[#This Row],[列1]],"(aaa)"))</f>
        <v/>
      </c>
      <c r="C24" s="138" t="s">
        <v>20</v>
      </c>
      <c r="D24" s="59" t="s">
        <v>21</v>
      </c>
      <c r="E24" s="143" t="s">
        <v>20</v>
      </c>
      <c r="F24" s="144" t="s">
        <v>32</v>
      </c>
      <c r="G24" s="27">
        <f>IF(OR(テーブル141523242534[[#This Row],[列2]]="",
          テーブル141523242534[[#This Row],[列4]]=""),
     0,
     IFERROR(HOUR(テーブル141523242534[[#This Row],[列4]]-テーブル141523242534[[#This Row],[列15]]-テーブル141523242534[[#This Row],[列2]]),
                  IFERROR(HOUR(テーブル141523242534[[#This Row],[列4]]-テーブル141523242534[[#This Row],[列2]]),
                               0)))</f>
        <v>0</v>
      </c>
      <c r="H24" s="28" t="s">
        <v>22</v>
      </c>
      <c r="I24" s="34" t="str">
        <f>IF(OR(テーブル141523242534[[#This Row],[列2]]="",
          テーブル141523242534[[#This Row],[列4]]=""),
     "00",
     IF(ISERROR(MINUTE(テーブル141523242534[[#This Row],[列4]]-テーブル141523242534[[#This Row],[列15]]-テーブル141523242534[[#This Row],[列2]])),
        IF(ISERROR(MINUTE(テーブル141523242534[[#This Row],[列4]]-テーブル141523242534[[#This Row],[列2]])),
           "00",
           IF(MINUTE(テーブル141523242534[[#This Row],[列4]]-テーブル141523242534[[#This Row],[列2]])&lt;30,
              "00",
              30)),
        IF(MINUTE(テーブル141523242534[[#This Row],[列4]]-テーブル141523242534[[#This Row],[列15]]-テーブル141523242534[[#This Row],[列2]])&lt;30,
           "00",
           30)))</f>
        <v>00</v>
      </c>
      <c r="J24" s="30" t="s">
        <v>23</v>
      </c>
      <c r="K24" s="31">
        <f>IFERROR((テーブル141523242534[[#This Row],[列5]]+テーブル141523242534[[#This Row],[列7]]/60)*$C$5,"")</f>
        <v>0</v>
      </c>
      <c r="L24" s="32" t="s">
        <v>4</v>
      </c>
      <c r="M24" s="148"/>
      <c r="N24" s="33"/>
      <c r="O24" s="50"/>
      <c r="P24" s="25"/>
    </row>
    <row r="25" spans="1:16" ht="22.5" customHeight="1" x14ac:dyDescent="0.15">
      <c r="A25" s="137"/>
      <c r="B25" s="160" t="str">
        <f>IF(テーブル141523242534[[#This Row],[列1]]="",
    "",
    TEXT(テーブル141523242534[[#This Row],[列1]],"(aaa)"))</f>
        <v/>
      </c>
      <c r="C25" s="138" t="s">
        <v>20</v>
      </c>
      <c r="D25" s="59" t="s">
        <v>21</v>
      </c>
      <c r="E25" s="143" t="s">
        <v>20</v>
      </c>
      <c r="F25" s="144" t="s">
        <v>32</v>
      </c>
      <c r="G25" s="27">
        <f>IF(OR(テーブル141523242534[[#This Row],[列2]]="",
          テーブル141523242534[[#This Row],[列4]]=""),
     0,
     IFERROR(HOUR(テーブル141523242534[[#This Row],[列4]]-テーブル141523242534[[#This Row],[列15]]-テーブル141523242534[[#This Row],[列2]]),
                  IFERROR(HOUR(テーブル141523242534[[#This Row],[列4]]-テーブル141523242534[[#This Row],[列2]]),
                               0)))</f>
        <v>0</v>
      </c>
      <c r="H25" s="28" t="s">
        <v>22</v>
      </c>
      <c r="I25" s="34" t="str">
        <f>IF(OR(テーブル141523242534[[#This Row],[列2]]="",
          テーブル141523242534[[#This Row],[列4]]=""),
     "00",
     IF(ISERROR(MINUTE(テーブル141523242534[[#This Row],[列4]]-テーブル141523242534[[#This Row],[列15]]-テーブル141523242534[[#This Row],[列2]])),
        IF(ISERROR(MINUTE(テーブル141523242534[[#This Row],[列4]]-テーブル141523242534[[#This Row],[列2]])),
           "00",
           IF(MINUTE(テーブル141523242534[[#This Row],[列4]]-テーブル141523242534[[#This Row],[列2]])&lt;30,
              "00",
              30)),
        IF(MINUTE(テーブル141523242534[[#This Row],[列4]]-テーブル141523242534[[#This Row],[列15]]-テーブル141523242534[[#This Row],[列2]])&lt;30,
           "00",
           30)))</f>
        <v>00</v>
      </c>
      <c r="J25" s="30" t="s">
        <v>23</v>
      </c>
      <c r="K25" s="31">
        <f>IFERROR((テーブル141523242534[[#This Row],[列5]]+テーブル141523242534[[#This Row],[列7]]/60)*$C$5,"")</f>
        <v>0</v>
      </c>
      <c r="L25" s="32" t="s">
        <v>4</v>
      </c>
      <c r="M25" s="149"/>
      <c r="N25" s="33"/>
      <c r="O25" s="50"/>
      <c r="P25" s="25"/>
    </row>
    <row r="26" spans="1:16" ht="22.5" customHeight="1" x14ac:dyDescent="0.15">
      <c r="A26" s="137"/>
      <c r="B26" s="160" t="str">
        <f>IF(テーブル141523242534[[#This Row],[列1]]="",
    "",
    TEXT(テーブル141523242534[[#This Row],[列1]],"(aaa)"))</f>
        <v/>
      </c>
      <c r="C26" s="138" t="s">
        <v>20</v>
      </c>
      <c r="D26" s="59" t="s">
        <v>21</v>
      </c>
      <c r="E26" s="143" t="s">
        <v>20</v>
      </c>
      <c r="F26" s="144" t="s">
        <v>32</v>
      </c>
      <c r="G26" s="27">
        <f>IF(OR(テーブル141523242534[[#This Row],[列2]]="",
          テーブル141523242534[[#This Row],[列4]]=""),
     0,
     IFERROR(HOUR(テーブル141523242534[[#This Row],[列4]]-テーブル141523242534[[#This Row],[列15]]-テーブル141523242534[[#This Row],[列2]]),
                  IFERROR(HOUR(テーブル141523242534[[#This Row],[列4]]-テーブル141523242534[[#This Row],[列2]]),
                               0)))</f>
        <v>0</v>
      </c>
      <c r="H26" s="28" t="s">
        <v>22</v>
      </c>
      <c r="I26" s="34" t="str">
        <f>IF(OR(テーブル141523242534[[#This Row],[列2]]="",
          テーブル141523242534[[#This Row],[列4]]=""),
     "00",
     IF(ISERROR(MINUTE(テーブル141523242534[[#This Row],[列4]]-テーブル141523242534[[#This Row],[列15]]-テーブル141523242534[[#This Row],[列2]])),
        IF(ISERROR(MINUTE(テーブル141523242534[[#This Row],[列4]]-テーブル141523242534[[#This Row],[列2]])),
           "00",
           IF(MINUTE(テーブル141523242534[[#This Row],[列4]]-テーブル141523242534[[#This Row],[列2]])&lt;30,
              "00",
              30)),
        IF(MINUTE(テーブル141523242534[[#This Row],[列4]]-テーブル141523242534[[#This Row],[列15]]-テーブル141523242534[[#This Row],[列2]])&lt;30,
           "00",
           30)))</f>
        <v>00</v>
      </c>
      <c r="J26" s="30" t="s">
        <v>23</v>
      </c>
      <c r="K26" s="31">
        <f>IFERROR((テーブル141523242534[[#This Row],[列5]]+テーブル141523242534[[#This Row],[列7]]/60)*$C$5,"")</f>
        <v>0</v>
      </c>
      <c r="L26" s="32" t="s">
        <v>4</v>
      </c>
      <c r="M26" s="149"/>
      <c r="N26" s="33"/>
      <c r="O26" s="50"/>
      <c r="P26" s="25"/>
    </row>
    <row r="27" spans="1:16" ht="22.5" customHeight="1" x14ac:dyDescent="0.15">
      <c r="A27" s="137"/>
      <c r="B27" s="160" t="str">
        <f>IF(テーブル141523242534[[#This Row],[列1]]="",
    "",
    TEXT(テーブル141523242534[[#This Row],[列1]],"(aaa)"))</f>
        <v/>
      </c>
      <c r="C27" s="138" t="s">
        <v>20</v>
      </c>
      <c r="D27" s="59" t="s">
        <v>21</v>
      </c>
      <c r="E27" s="143" t="s">
        <v>20</v>
      </c>
      <c r="F27" s="144" t="s">
        <v>32</v>
      </c>
      <c r="G27" s="27">
        <f>IF(OR(テーブル141523242534[[#This Row],[列2]]="",
          テーブル141523242534[[#This Row],[列4]]=""),
     0,
     IFERROR(HOUR(テーブル141523242534[[#This Row],[列4]]-テーブル141523242534[[#This Row],[列15]]-テーブル141523242534[[#This Row],[列2]]),
                  IFERROR(HOUR(テーブル141523242534[[#This Row],[列4]]-テーブル141523242534[[#This Row],[列2]]),
                               0)))</f>
        <v>0</v>
      </c>
      <c r="H27" s="28" t="s">
        <v>22</v>
      </c>
      <c r="I27" s="34" t="str">
        <f>IF(OR(テーブル141523242534[[#This Row],[列2]]="",
          テーブル141523242534[[#This Row],[列4]]=""),
     "00",
     IF(ISERROR(MINUTE(テーブル141523242534[[#This Row],[列4]]-テーブル141523242534[[#This Row],[列15]]-テーブル141523242534[[#This Row],[列2]])),
        IF(ISERROR(MINUTE(テーブル141523242534[[#This Row],[列4]]-テーブル141523242534[[#This Row],[列2]])),
           "00",
           IF(MINUTE(テーブル141523242534[[#This Row],[列4]]-テーブル141523242534[[#This Row],[列2]])&lt;30,
              "00",
              30)),
        IF(MINUTE(テーブル141523242534[[#This Row],[列4]]-テーブル141523242534[[#This Row],[列15]]-テーブル141523242534[[#This Row],[列2]])&lt;30,
           "00",
           30)))</f>
        <v>00</v>
      </c>
      <c r="J27" s="30" t="s">
        <v>23</v>
      </c>
      <c r="K27" s="31">
        <f>IFERROR((テーブル141523242534[[#This Row],[列5]]+テーブル141523242534[[#This Row],[列7]]/60)*$C$5,"")</f>
        <v>0</v>
      </c>
      <c r="L27" s="32" t="s">
        <v>4</v>
      </c>
      <c r="M27" s="149"/>
      <c r="N27" s="33"/>
      <c r="O27" s="50"/>
      <c r="P27" s="25"/>
    </row>
    <row r="28" spans="1:16" ht="22.5" customHeight="1" x14ac:dyDescent="0.15">
      <c r="A28" s="137"/>
      <c r="B28" s="160" t="str">
        <f>IF(テーブル141523242534[[#This Row],[列1]]="",
    "",
    TEXT(テーブル141523242534[[#This Row],[列1]],"(aaa)"))</f>
        <v/>
      </c>
      <c r="C28" s="138" t="s">
        <v>20</v>
      </c>
      <c r="D28" s="59" t="s">
        <v>21</v>
      </c>
      <c r="E28" s="143" t="s">
        <v>20</v>
      </c>
      <c r="F28" s="144" t="s">
        <v>32</v>
      </c>
      <c r="G28" s="27">
        <f>IF(OR(テーブル141523242534[[#This Row],[列2]]="",
          テーブル141523242534[[#This Row],[列4]]=""),
     0,
     IFERROR(HOUR(テーブル141523242534[[#This Row],[列4]]-テーブル141523242534[[#This Row],[列15]]-テーブル141523242534[[#This Row],[列2]]),
                  IFERROR(HOUR(テーブル141523242534[[#This Row],[列4]]-テーブル141523242534[[#This Row],[列2]]),
                               0)))</f>
        <v>0</v>
      </c>
      <c r="H28" s="28" t="s">
        <v>22</v>
      </c>
      <c r="I28" s="34" t="str">
        <f>IF(OR(テーブル141523242534[[#This Row],[列2]]="",
          テーブル141523242534[[#This Row],[列4]]=""),
     "00",
     IF(ISERROR(MINUTE(テーブル141523242534[[#This Row],[列4]]-テーブル141523242534[[#This Row],[列15]]-テーブル141523242534[[#This Row],[列2]])),
        IF(ISERROR(MINUTE(テーブル141523242534[[#This Row],[列4]]-テーブル141523242534[[#This Row],[列2]])),
           "00",
           IF(MINUTE(テーブル141523242534[[#This Row],[列4]]-テーブル141523242534[[#This Row],[列2]])&lt;30,
              "00",
              30)),
        IF(MINUTE(テーブル141523242534[[#This Row],[列4]]-テーブル141523242534[[#This Row],[列15]]-テーブル141523242534[[#This Row],[列2]])&lt;30,
           "00",
           30)))</f>
        <v>00</v>
      </c>
      <c r="J28" s="30" t="s">
        <v>23</v>
      </c>
      <c r="K28" s="31">
        <f>IFERROR((テーブル141523242534[[#This Row],[列5]]+テーブル141523242534[[#This Row],[列7]]/60)*$C$5,"")</f>
        <v>0</v>
      </c>
      <c r="L28" s="32" t="s">
        <v>4</v>
      </c>
      <c r="M28" s="149"/>
      <c r="N28" s="33"/>
      <c r="O28" s="50"/>
      <c r="P28" s="25"/>
    </row>
    <row r="29" spans="1:16" ht="22.5" customHeight="1" x14ac:dyDescent="0.15">
      <c r="A29" s="137"/>
      <c r="B29" s="160" t="str">
        <f>IF(テーブル141523242534[[#This Row],[列1]]="",
    "",
    TEXT(テーブル141523242534[[#This Row],[列1]],"(aaa)"))</f>
        <v/>
      </c>
      <c r="C29" s="138" t="s">
        <v>20</v>
      </c>
      <c r="D29" s="59" t="s">
        <v>21</v>
      </c>
      <c r="E29" s="143" t="s">
        <v>20</v>
      </c>
      <c r="F29" s="144" t="s">
        <v>32</v>
      </c>
      <c r="G29" s="27">
        <f>IF(OR(テーブル141523242534[[#This Row],[列2]]="",
          テーブル141523242534[[#This Row],[列4]]=""),
     0,
     IFERROR(HOUR(テーブル141523242534[[#This Row],[列4]]-テーブル141523242534[[#This Row],[列15]]-テーブル141523242534[[#This Row],[列2]]),
                  IFERROR(HOUR(テーブル141523242534[[#This Row],[列4]]-テーブル141523242534[[#This Row],[列2]]),
                               0)))</f>
        <v>0</v>
      </c>
      <c r="H29" s="28" t="s">
        <v>22</v>
      </c>
      <c r="I29" s="34" t="str">
        <f>IF(OR(テーブル141523242534[[#This Row],[列2]]="",
          テーブル141523242534[[#This Row],[列4]]=""),
     "00",
     IF(ISERROR(MINUTE(テーブル141523242534[[#This Row],[列4]]-テーブル141523242534[[#This Row],[列15]]-テーブル141523242534[[#This Row],[列2]])),
        IF(ISERROR(MINUTE(テーブル141523242534[[#This Row],[列4]]-テーブル141523242534[[#This Row],[列2]])),
           "00",
           IF(MINUTE(テーブル141523242534[[#This Row],[列4]]-テーブル141523242534[[#This Row],[列2]])&lt;30,
              "00",
              30)),
        IF(MINUTE(テーブル141523242534[[#This Row],[列4]]-テーブル141523242534[[#This Row],[列15]]-テーブル141523242534[[#This Row],[列2]])&lt;30,
           "00",
           30)))</f>
        <v>00</v>
      </c>
      <c r="J29" s="30" t="s">
        <v>23</v>
      </c>
      <c r="K29" s="31">
        <f>IFERROR((テーブル141523242534[[#This Row],[列5]]+テーブル141523242534[[#This Row],[列7]]/60)*$C$5,"")</f>
        <v>0</v>
      </c>
      <c r="L29" s="32" t="s">
        <v>4</v>
      </c>
      <c r="M29" s="149"/>
      <c r="N29" s="33"/>
      <c r="O29" s="50"/>
      <c r="P29" s="25"/>
    </row>
    <row r="30" spans="1:16" ht="22.5" customHeight="1" thickBot="1" x14ac:dyDescent="0.2">
      <c r="A30" s="139"/>
      <c r="B30" s="161" t="str">
        <f>IF(テーブル141523242534[[#This Row],[列1]]="",
    "",
    TEXT(テーブル141523242534[[#This Row],[列1]],"(aaa)"))</f>
        <v/>
      </c>
      <c r="C30" s="140" t="s">
        <v>20</v>
      </c>
      <c r="D30" s="35" t="s">
        <v>21</v>
      </c>
      <c r="E30" s="145" t="s">
        <v>20</v>
      </c>
      <c r="F30" s="146" t="s">
        <v>32</v>
      </c>
      <c r="G30" s="36">
        <f>IF(OR(テーブル141523242534[[#This Row],[列2]]="",
          テーブル141523242534[[#This Row],[列4]]=""),
     0,
     IFERROR(HOUR(テーブル141523242534[[#This Row],[列4]]-テーブル141523242534[[#This Row],[列15]]-テーブル141523242534[[#This Row],[列2]]),
                  IFERROR(HOUR(テーブル141523242534[[#This Row],[列4]]-テーブル141523242534[[#This Row],[列2]]),
                               0)))</f>
        <v>0</v>
      </c>
      <c r="H30" s="37" t="s">
        <v>22</v>
      </c>
      <c r="I30" s="38" t="str">
        <f>IF(OR(テーブル141523242534[[#This Row],[列2]]="",
          テーブル141523242534[[#This Row],[列4]]=""),
     "00",
     IF(ISERROR(MINUTE(テーブル141523242534[[#This Row],[列4]]-テーブル141523242534[[#This Row],[列15]]-テーブル141523242534[[#This Row],[列2]])),
        IF(ISERROR(MINUTE(テーブル141523242534[[#This Row],[列4]]-テーブル141523242534[[#This Row],[列2]])),
           "00",
           IF(MINUTE(テーブル141523242534[[#This Row],[列4]]-テーブル141523242534[[#This Row],[列2]])&lt;30,
              "00",
              30)),
        IF(MINUTE(テーブル141523242534[[#This Row],[列4]]-テーブル141523242534[[#This Row],[列15]]-テーブル141523242534[[#This Row],[列2]])&lt;30,
           "00",
           30)))</f>
        <v>00</v>
      </c>
      <c r="J30" s="39" t="s">
        <v>23</v>
      </c>
      <c r="K30" s="40">
        <f>IFERROR((テーブル141523242534[[#This Row],[列5]]+テーブル141523242534[[#This Row],[列7]]/60)*$C$5,"")</f>
        <v>0</v>
      </c>
      <c r="L30" s="41" t="s">
        <v>4</v>
      </c>
      <c r="M30" s="150"/>
      <c r="N30" s="42"/>
      <c r="O30" s="50"/>
      <c r="P30" s="25"/>
    </row>
    <row r="31" spans="1:16" ht="22.5" customHeight="1" thickBot="1" x14ac:dyDescent="0.2">
      <c r="A31" s="189" t="s">
        <v>27</v>
      </c>
      <c r="B31" s="190"/>
      <c r="C31" s="191"/>
      <c r="D31" s="192"/>
      <c r="E31" s="193"/>
      <c r="F31" s="57"/>
      <c r="G31" s="194">
        <f>SUM(テーブル141523242534[[#All],[列5]])+SUM(テーブル141523242534[[#All],[列7]])/60</f>
        <v>0</v>
      </c>
      <c r="H31" s="195"/>
      <c r="I31" s="196" t="s">
        <v>24</v>
      </c>
      <c r="J31" s="197"/>
      <c r="K31" s="43">
        <f>SUM(テーブル141523242534[[#All],[列9]])</f>
        <v>0</v>
      </c>
      <c r="L31" s="44" t="s">
        <v>4</v>
      </c>
      <c r="M31" s="185"/>
      <c r="N31" s="186"/>
    </row>
    <row r="32" spans="1:16" x14ac:dyDescent="0.15">
      <c r="A32" s="45"/>
      <c r="B32" s="45"/>
      <c r="C32" s="46"/>
      <c r="D32" s="46"/>
      <c r="E32" s="46"/>
      <c r="F32" s="46"/>
      <c r="G32" s="47"/>
      <c r="H32" s="47"/>
      <c r="I32" s="46"/>
      <c r="J32" s="46"/>
      <c r="K32" s="48"/>
      <c r="L32" s="10"/>
      <c r="M32" s="49"/>
    </row>
  </sheetData>
  <sheetProtection selectLockedCells="1"/>
  <mergeCells count="17">
    <mergeCell ref="K7:L7"/>
    <mergeCell ref="D1:M1"/>
    <mergeCell ref="A2:M2"/>
    <mergeCell ref="A3:B3"/>
    <mergeCell ref="C3:E3"/>
    <mergeCell ref="A4:B4"/>
    <mergeCell ref="C4:E4"/>
    <mergeCell ref="A5:B5"/>
    <mergeCell ref="C5:E5"/>
    <mergeCell ref="A7:B7"/>
    <mergeCell ref="C7:E7"/>
    <mergeCell ref="G7:J7"/>
    <mergeCell ref="A31:B31"/>
    <mergeCell ref="C31:E31"/>
    <mergeCell ref="G31:H31"/>
    <mergeCell ref="I31:J31"/>
    <mergeCell ref="M31:N31"/>
  </mergeCells>
  <phoneticPr fontId="2"/>
  <printOptions horizontalCentered="1"/>
  <pageMargins left="0.39370078740157483" right="0.39370078740157483" top="0.78740157480314965" bottom="0.78740157480314965" header="0.23622047244094491" footer="0.31496062992125984"/>
  <pageSetup paperSize="9" orientation="portrait" r:id="rId1"/>
  <headerFooter alignWithMargins="0"/>
  <drawing r:id="rId2"/>
  <tableParts count="1">
    <tablePart r:id="rId3"/>
  </tablePart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P32"/>
  <sheetViews>
    <sheetView zoomScale="110" zoomScaleNormal="110" workbookViewId="0">
      <selection activeCell="B8" sqref="B8:B30"/>
    </sheetView>
  </sheetViews>
  <sheetFormatPr defaultColWidth="11.375" defaultRowHeight="10.5" x14ac:dyDescent="0.15"/>
  <cols>
    <col min="1" max="1" width="6.25" style="8" customWidth="1"/>
    <col min="2" max="2" width="3.125" style="8" customWidth="1"/>
    <col min="3" max="3" width="6.25" style="8" customWidth="1"/>
    <col min="4" max="4" width="3.125" style="13" customWidth="1"/>
    <col min="5" max="6" width="6.25" style="8" customWidth="1"/>
    <col min="7" max="10" width="3.125" style="8" customWidth="1"/>
    <col min="11" max="11" width="6.25" style="8" customWidth="1"/>
    <col min="12" max="12" width="3.125" style="8" customWidth="1"/>
    <col min="13" max="13" width="37.5" style="11" customWidth="1"/>
    <col min="14" max="15" width="6.25" style="8" customWidth="1"/>
    <col min="16" max="256" width="11.375" style="8"/>
    <col min="257" max="257" width="16.75" style="8" customWidth="1"/>
    <col min="258" max="258" width="11.125" style="8" customWidth="1"/>
    <col min="259" max="259" width="3.75" style="8" bestFit="1" customWidth="1"/>
    <col min="260" max="260" width="11.125" style="8" customWidth="1"/>
    <col min="261" max="261" width="6" style="8" customWidth="1"/>
    <col min="262" max="262" width="5.125" style="8" customWidth="1"/>
    <col min="263" max="263" width="5.75" style="8" customWidth="1"/>
    <col min="264" max="264" width="3.125" style="8" customWidth="1"/>
    <col min="265" max="265" width="12.875" style="8" customWidth="1"/>
    <col min="266" max="266" width="2.875" style="8" customWidth="1"/>
    <col min="267" max="267" width="83.875" style="8" customWidth="1"/>
    <col min="268" max="512" width="11.375" style="8"/>
    <col min="513" max="513" width="16.75" style="8" customWidth="1"/>
    <col min="514" max="514" width="11.125" style="8" customWidth="1"/>
    <col min="515" max="515" width="3.75" style="8" bestFit="1" customWidth="1"/>
    <col min="516" max="516" width="11.125" style="8" customWidth="1"/>
    <col min="517" max="517" width="6" style="8" customWidth="1"/>
    <col min="518" max="518" width="5.125" style="8" customWidth="1"/>
    <col min="519" max="519" width="5.75" style="8" customWidth="1"/>
    <col min="520" max="520" width="3.125" style="8" customWidth="1"/>
    <col min="521" max="521" width="12.875" style="8" customWidth="1"/>
    <col min="522" max="522" width="2.875" style="8" customWidth="1"/>
    <col min="523" max="523" width="83.875" style="8" customWidth="1"/>
    <col min="524" max="768" width="11.375" style="8"/>
    <col min="769" max="769" width="16.75" style="8" customWidth="1"/>
    <col min="770" max="770" width="11.125" style="8" customWidth="1"/>
    <col min="771" max="771" width="3.75" style="8" bestFit="1" customWidth="1"/>
    <col min="772" max="772" width="11.125" style="8" customWidth="1"/>
    <col min="773" max="773" width="6" style="8" customWidth="1"/>
    <col min="774" max="774" width="5.125" style="8" customWidth="1"/>
    <col min="775" max="775" width="5.75" style="8" customWidth="1"/>
    <col min="776" max="776" width="3.125" style="8" customWidth="1"/>
    <col min="777" max="777" width="12.875" style="8" customWidth="1"/>
    <col min="778" max="778" width="2.875" style="8" customWidth="1"/>
    <col min="779" max="779" width="83.875" style="8" customWidth="1"/>
    <col min="780" max="1024" width="11.375" style="8"/>
    <col min="1025" max="1025" width="16.75" style="8" customWidth="1"/>
    <col min="1026" max="1026" width="11.125" style="8" customWidth="1"/>
    <col min="1027" max="1027" width="3.75" style="8" bestFit="1" customWidth="1"/>
    <col min="1028" max="1028" width="11.125" style="8" customWidth="1"/>
    <col min="1029" max="1029" width="6" style="8" customWidth="1"/>
    <col min="1030" max="1030" width="5.125" style="8" customWidth="1"/>
    <col min="1031" max="1031" width="5.75" style="8" customWidth="1"/>
    <col min="1032" max="1032" width="3.125" style="8" customWidth="1"/>
    <col min="1033" max="1033" width="12.875" style="8" customWidth="1"/>
    <col min="1034" max="1034" width="2.875" style="8" customWidth="1"/>
    <col min="1035" max="1035" width="83.875" style="8" customWidth="1"/>
    <col min="1036" max="1280" width="11.375" style="8"/>
    <col min="1281" max="1281" width="16.75" style="8" customWidth="1"/>
    <col min="1282" max="1282" width="11.125" style="8" customWidth="1"/>
    <col min="1283" max="1283" width="3.75" style="8" bestFit="1" customWidth="1"/>
    <col min="1284" max="1284" width="11.125" style="8" customWidth="1"/>
    <col min="1285" max="1285" width="6" style="8" customWidth="1"/>
    <col min="1286" max="1286" width="5.125" style="8" customWidth="1"/>
    <col min="1287" max="1287" width="5.75" style="8" customWidth="1"/>
    <col min="1288" max="1288" width="3.125" style="8" customWidth="1"/>
    <col min="1289" max="1289" width="12.875" style="8" customWidth="1"/>
    <col min="1290" max="1290" width="2.875" style="8" customWidth="1"/>
    <col min="1291" max="1291" width="83.875" style="8" customWidth="1"/>
    <col min="1292" max="1536" width="11.375" style="8"/>
    <col min="1537" max="1537" width="16.75" style="8" customWidth="1"/>
    <col min="1538" max="1538" width="11.125" style="8" customWidth="1"/>
    <col min="1539" max="1539" width="3.75" style="8" bestFit="1" customWidth="1"/>
    <col min="1540" max="1540" width="11.125" style="8" customWidth="1"/>
    <col min="1541" max="1541" width="6" style="8" customWidth="1"/>
    <col min="1542" max="1542" width="5.125" style="8" customWidth="1"/>
    <col min="1543" max="1543" width="5.75" style="8" customWidth="1"/>
    <col min="1544" max="1544" width="3.125" style="8" customWidth="1"/>
    <col min="1545" max="1545" width="12.875" style="8" customWidth="1"/>
    <col min="1546" max="1546" width="2.875" style="8" customWidth="1"/>
    <col min="1547" max="1547" width="83.875" style="8" customWidth="1"/>
    <col min="1548" max="1792" width="11.375" style="8"/>
    <col min="1793" max="1793" width="16.75" style="8" customWidth="1"/>
    <col min="1794" max="1794" width="11.125" style="8" customWidth="1"/>
    <col min="1795" max="1795" width="3.75" style="8" bestFit="1" customWidth="1"/>
    <col min="1796" max="1796" width="11.125" style="8" customWidth="1"/>
    <col min="1797" max="1797" width="6" style="8" customWidth="1"/>
    <col min="1798" max="1798" width="5.125" style="8" customWidth="1"/>
    <col min="1799" max="1799" width="5.75" style="8" customWidth="1"/>
    <col min="1800" max="1800" width="3.125" style="8" customWidth="1"/>
    <col min="1801" max="1801" width="12.875" style="8" customWidth="1"/>
    <col min="1802" max="1802" width="2.875" style="8" customWidth="1"/>
    <col min="1803" max="1803" width="83.875" style="8" customWidth="1"/>
    <col min="1804" max="2048" width="11.375" style="8"/>
    <col min="2049" max="2049" width="16.75" style="8" customWidth="1"/>
    <col min="2050" max="2050" width="11.125" style="8" customWidth="1"/>
    <col min="2051" max="2051" width="3.75" style="8" bestFit="1" customWidth="1"/>
    <col min="2052" max="2052" width="11.125" style="8" customWidth="1"/>
    <col min="2053" max="2053" width="6" style="8" customWidth="1"/>
    <col min="2054" max="2054" width="5.125" style="8" customWidth="1"/>
    <col min="2055" max="2055" width="5.75" style="8" customWidth="1"/>
    <col min="2056" max="2056" width="3.125" style="8" customWidth="1"/>
    <col min="2057" max="2057" width="12.875" style="8" customWidth="1"/>
    <col min="2058" max="2058" width="2.875" style="8" customWidth="1"/>
    <col min="2059" max="2059" width="83.875" style="8" customWidth="1"/>
    <col min="2060" max="2304" width="11.375" style="8"/>
    <col min="2305" max="2305" width="16.75" style="8" customWidth="1"/>
    <col min="2306" max="2306" width="11.125" style="8" customWidth="1"/>
    <col min="2307" max="2307" width="3.75" style="8" bestFit="1" customWidth="1"/>
    <col min="2308" max="2308" width="11.125" style="8" customWidth="1"/>
    <col min="2309" max="2309" width="6" style="8" customWidth="1"/>
    <col min="2310" max="2310" width="5.125" style="8" customWidth="1"/>
    <col min="2311" max="2311" width="5.75" style="8" customWidth="1"/>
    <col min="2312" max="2312" width="3.125" style="8" customWidth="1"/>
    <col min="2313" max="2313" width="12.875" style="8" customWidth="1"/>
    <col min="2314" max="2314" width="2.875" style="8" customWidth="1"/>
    <col min="2315" max="2315" width="83.875" style="8" customWidth="1"/>
    <col min="2316" max="2560" width="11.375" style="8"/>
    <col min="2561" max="2561" width="16.75" style="8" customWidth="1"/>
    <col min="2562" max="2562" width="11.125" style="8" customWidth="1"/>
    <col min="2563" max="2563" width="3.75" style="8" bestFit="1" customWidth="1"/>
    <col min="2564" max="2564" width="11.125" style="8" customWidth="1"/>
    <col min="2565" max="2565" width="6" style="8" customWidth="1"/>
    <col min="2566" max="2566" width="5.125" style="8" customWidth="1"/>
    <col min="2567" max="2567" width="5.75" style="8" customWidth="1"/>
    <col min="2568" max="2568" width="3.125" style="8" customWidth="1"/>
    <col min="2569" max="2569" width="12.875" style="8" customWidth="1"/>
    <col min="2570" max="2570" width="2.875" style="8" customWidth="1"/>
    <col min="2571" max="2571" width="83.875" style="8" customWidth="1"/>
    <col min="2572" max="2816" width="11.375" style="8"/>
    <col min="2817" max="2817" width="16.75" style="8" customWidth="1"/>
    <col min="2818" max="2818" width="11.125" style="8" customWidth="1"/>
    <col min="2819" max="2819" width="3.75" style="8" bestFit="1" customWidth="1"/>
    <col min="2820" max="2820" width="11.125" style="8" customWidth="1"/>
    <col min="2821" max="2821" width="6" style="8" customWidth="1"/>
    <col min="2822" max="2822" width="5.125" style="8" customWidth="1"/>
    <col min="2823" max="2823" width="5.75" style="8" customWidth="1"/>
    <col min="2824" max="2824" width="3.125" style="8" customWidth="1"/>
    <col min="2825" max="2825" width="12.875" style="8" customWidth="1"/>
    <col min="2826" max="2826" width="2.875" style="8" customWidth="1"/>
    <col min="2827" max="2827" width="83.875" style="8" customWidth="1"/>
    <col min="2828" max="3072" width="11.375" style="8"/>
    <col min="3073" max="3073" width="16.75" style="8" customWidth="1"/>
    <col min="3074" max="3074" width="11.125" style="8" customWidth="1"/>
    <col min="3075" max="3075" width="3.75" style="8" bestFit="1" customWidth="1"/>
    <col min="3076" max="3076" width="11.125" style="8" customWidth="1"/>
    <col min="3077" max="3077" width="6" style="8" customWidth="1"/>
    <col min="3078" max="3078" width="5.125" style="8" customWidth="1"/>
    <col min="3079" max="3079" width="5.75" style="8" customWidth="1"/>
    <col min="3080" max="3080" width="3.125" style="8" customWidth="1"/>
    <col min="3081" max="3081" width="12.875" style="8" customWidth="1"/>
    <col min="3082" max="3082" width="2.875" style="8" customWidth="1"/>
    <col min="3083" max="3083" width="83.875" style="8" customWidth="1"/>
    <col min="3084" max="3328" width="11.375" style="8"/>
    <col min="3329" max="3329" width="16.75" style="8" customWidth="1"/>
    <col min="3330" max="3330" width="11.125" style="8" customWidth="1"/>
    <col min="3331" max="3331" width="3.75" style="8" bestFit="1" customWidth="1"/>
    <col min="3332" max="3332" width="11.125" style="8" customWidth="1"/>
    <col min="3333" max="3333" width="6" style="8" customWidth="1"/>
    <col min="3334" max="3334" width="5.125" style="8" customWidth="1"/>
    <col min="3335" max="3335" width="5.75" style="8" customWidth="1"/>
    <col min="3336" max="3336" width="3.125" style="8" customWidth="1"/>
    <col min="3337" max="3337" width="12.875" style="8" customWidth="1"/>
    <col min="3338" max="3338" width="2.875" style="8" customWidth="1"/>
    <col min="3339" max="3339" width="83.875" style="8" customWidth="1"/>
    <col min="3340" max="3584" width="11.375" style="8"/>
    <col min="3585" max="3585" width="16.75" style="8" customWidth="1"/>
    <col min="3586" max="3586" width="11.125" style="8" customWidth="1"/>
    <col min="3587" max="3587" width="3.75" style="8" bestFit="1" customWidth="1"/>
    <col min="3588" max="3588" width="11.125" style="8" customWidth="1"/>
    <col min="3589" max="3589" width="6" style="8" customWidth="1"/>
    <col min="3590" max="3590" width="5.125" style="8" customWidth="1"/>
    <col min="3591" max="3591" width="5.75" style="8" customWidth="1"/>
    <col min="3592" max="3592" width="3.125" style="8" customWidth="1"/>
    <col min="3593" max="3593" width="12.875" style="8" customWidth="1"/>
    <col min="3594" max="3594" width="2.875" style="8" customWidth="1"/>
    <col min="3595" max="3595" width="83.875" style="8" customWidth="1"/>
    <col min="3596" max="3840" width="11.375" style="8"/>
    <col min="3841" max="3841" width="16.75" style="8" customWidth="1"/>
    <col min="3842" max="3842" width="11.125" style="8" customWidth="1"/>
    <col min="3843" max="3843" width="3.75" style="8" bestFit="1" customWidth="1"/>
    <col min="3844" max="3844" width="11.125" style="8" customWidth="1"/>
    <col min="3845" max="3845" width="6" style="8" customWidth="1"/>
    <col min="3846" max="3846" width="5.125" style="8" customWidth="1"/>
    <col min="3847" max="3847" width="5.75" style="8" customWidth="1"/>
    <col min="3848" max="3848" width="3.125" style="8" customWidth="1"/>
    <col min="3849" max="3849" width="12.875" style="8" customWidth="1"/>
    <col min="3850" max="3850" width="2.875" style="8" customWidth="1"/>
    <col min="3851" max="3851" width="83.875" style="8" customWidth="1"/>
    <col min="3852" max="4096" width="11.375" style="8"/>
    <col min="4097" max="4097" width="16.75" style="8" customWidth="1"/>
    <col min="4098" max="4098" width="11.125" style="8" customWidth="1"/>
    <col min="4099" max="4099" width="3.75" style="8" bestFit="1" customWidth="1"/>
    <col min="4100" max="4100" width="11.125" style="8" customWidth="1"/>
    <col min="4101" max="4101" width="6" style="8" customWidth="1"/>
    <col min="4102" max="4102" width="5.125" style="8" customWidth="1"/>
    <col min="4103" max="4103" width="5.75" style="8" customWidth="1"/>
    <col min="4104" max="4104" width="3.125" style="8" customWidth="1"/>
    <col min="4105" max="4105" width="12.875" style="8" customWidth="1"/>
    <col min="4106" max="4106" width="2.875" style="8" customWidth="1"/>
    <col min="4107" max="4107" width="83.875" style="8" customWidth="1"/>
    <col min="4108" max="4352" width="11.375" style="8"/>
    <col min="4353" max="4353" width="16.75" style="8" customWidth="1"/>
    <col min="4354" max="4354" width="11.125" style="8" customWidth="1"/>
    <col min="4355" max="4355" width="3.75" style="8" bestFit="1" customWidth="1"/>
    <col min="4356" max="4356" width="11.125" style="8" customWidth="1"/>
    <col min="4357" max="4357" width="6" style="8" customWidth="1"/>
    <col min="4358" max="4358" width="5.125" style="8" customWidth="1"/>
    <col min="4359" max="4359" width="5.75" style="8" customWidth="1"/>
    <col min="4360" max="4360" width="3.125" style="8" customWidth="1"/>
    <col min="4361" max="4361" width="12.875" style="8" customWidth="1"/>
    <col min="4362" max="4362" width="2.875" style="8" customWidth="1"/>
    <col min="4363" max="4363" width="83.875" style="8" customWidth="1"/>
    <col min="4364" max="4608" width="11.375" style="8"/>
    <col min="4609" max="4609" width="16.75" style="8" customWidth="1"/>
    <col min="4610" max="4610" width="11.125" style="8" customWidth="1"/>
    <col min="4611" max="4611" width="3.75" style="8" bestFit="1" customWidth="1"/>
    <col min="4612" max="4612" width="11.125" style="8" customWidth="1"/>
    <col min="4613" max="4613" width="6" style="8" customWidth="1"/>
    <col min="4614" max="4614" width="5.125" style="8" customWidth="1"/>
    <col min="4615" max="4615" width="5.75" style="8" customWidth="1"/>
    <col min="4616" max="4616" width="3.125" style="8" customWidth="1"/>
    <col min="4617" max="4617" width="12.875" style="8" customWidth="1"/>
    <col min="4618" max="4618" width="2.875" style="8" customWidth="1"/>
    <col min="4619" max="4619" width="83.875" style="8" customWidth="1"/>
    <col min="4620" max="4864" width="11.375" style="8"/>
    <col min="4865" max="4865" width="16.75" style="8" customWidth="1"/>
    <col min="4866" max="4866" width="11.125" style="8" customWidth="1"/>
    <col min="4867" max="4867" width="3.75" style="8" bestFit="1" customWidth="1"/>
    <col min="4868" max="4868" width="11.125" style="8" customWidth="1"/>
    <col min="4869" max="4869" width="6" style="8" customWidth="1"/>
    <col min="4870" max="4870" width="5.125" style="8" customWidth="1"/>
    <col min="4871" max="4871" width="5.75" style="8" customWidth="1"/>
    <col min="4872" max="4872" width="3.125" style="8" customWidth="1"/>
    <col min="4873" max="4873" width="12.875" style="8" customWidth="1"/>
    <col min="4874" max="4874" width="2.875" style="8" customWidth="1"/>
    <col min="4875" max="4875" width="83.875" style="8" customWidth="1"/>
    <col min="4876" max="5120" width="11.375" style="8"/>
    <col min="5121" max="5121" width="16.75" style="8" customWidth="1"/>
    <col min="5122" max="5122" width="11.125" style="8" customWidth="1"/>
    <col min="5123" max="5123" width="3.75" style="8" bestFit="1" customWidth="1"/>
    <col min="5124" max="5124" width="11.125" style="8" customWidth="1"/>
    <col min="5125" max="5125" width="6" style="8" customWidth="1"/>
    <col min="5126" max="5126" width="5.125" style="8" customWidth="1"/>
    <col min="5127" max="5127" width="5.75" style="8" customWidth="1"/>
    <col min="5128" max="5128" width="3.125" style="8" customWidth="1"/>
    <col min="5129" max="5129" width="12.875" style="8" customWidth="1"/>
    <col min="5130" max="5130" width="2.875" style="8" customWidth="1"/>
    <col min="5131" max="5131" width="83.875" style="8" customWidth="1"/>
    <col min="5132" max="5376" width="11.375" style="8"/>
    <col min="5377" max="5377" width="16.75" style="8" customWidth="1"/>
    <col min="5378" max="5378" width="11.125" style="8" customWidth="1"/>
    <col min="5379" max="5379" width="3.75" style="8" bestFit="1" customWidth="1"/>
    <col min="5380" max="5380" width="11.125" style="8" customWidth="1"/>
    <col min="5381" max="5381" width="6" style="8" customWidth="1"/>
    <col min="5382" max="5382" width="5.125" style="8" customWidth="1"/>
    <col min="5383" max="5383" width="5.75" style="8" customWidth="1"/>
    <col min="5384" max="5384" width="3.125" style="8" customWidth="1"/>
    <col min="5385" max="5385" width="12.875" style="8" customWidth="1"/>
    <col min="5386" max="5386" width="2.875" style="8" customWidth="1"/>
    <col min="5387" max="5387" width="83.875" style="8" customWidth="1"/>
    <col min="5388" max="5632" width="11.375" style="8"/>
    <col min="5633" max="5633" width="16.75" style="8" customWidth="1"/>
    <col min="5634" max="5634" width="11.125" style="8" customWidth="1"/>
    <col min="5635" max="5635" width="3.75" style="8" bestFit="1" customWidth="1"/>
    <col min="5636" max="5636" width="11.125" style="8" customWidth="1"/>
    <col min="5637" max="5637" width="6" style="8" customWidth="1"/>
    <col min="5638" max="5638" width="5.125" style="8" customWidth="1"/>
    <col min="5639" max="5639" width="5.75" style="8" customWidth="1"/>
    <col min="5640" max="5640" width="3.125" style="8" customWidth="1"/>
    <col min="5641" max="5641" width="12.875" style="8" customWidth="1"/>
    <col min="5642" max="5642" width="2.875" style="8" customWidth="1"/>
    <col min="5643" max="5643" width="83.875" style="8" customWidth="1"/>
    <col min="5644" max="5888" width="11.375" style="8"/>
    <col min="5889" max="5889" width="16.75" style="8" customWidth="1"/>
    <col min="5890" max="5890" width="11.125" style="8" customWidth="1"/>
    <col min="5891" max="5891" width="3.75" style="8" bestFit="1" customWidth="1"/>
    <col min="5892" max="5892" width="11.125" style="8" customWidth="1"/>
    <col min="5893" max="5893" width="6" style="8" customWidth="1"/>
    <col min="5894" max="5894" width="5.125" style="8" customWidth="1"/>
    <col min="5895" max="5895" width="5.75" style="8" customWidth="1"/>
    <col min="5896" max="5896" width="3.125" style="8" customWidth="1"/>
    <col min="5897" max="5897" width="12.875" style="8" customWidth="1"/>
    <col min="5898" max="5898" width="2.875" style="8" customWidth="1"/>
    <col min="5899" max="5899" width="83.875" style="8" customWidth="1"/>
    <col min="5900" max="6144" width="11.375" style="8"/>
    <col min="6145" max="6145" width="16.75" style="8" customWidth="1"/>
    <col min="6146" max="6146" width="11.125" style="8" customWidth="1"/>
    <col min="6147" max="6147" width="3.75" style="8" bestFit="1" customWidth="1"/>
    <col min="6148" max="6148" width="11.125" style="8" customWidth="1"/>
    <col min="6149" max="6149" width="6" style="8" customWidth="1"/>
    <col min="6150" max="6150" width="5.125" style="8" customWidth="1"/>
    <col min="6151" max="6151" width="5.75" style="8" customWidth="1"/>
    <col min="6152" max="6152" width="3.125" style="8" customWidth="1"/>
    <col min="6153" max="6153" width="12.875" style="8" customWidth="1"/>
    <col min="6154" max="6154" width="2.875" style="8" customWidth="1"/>
    <col min="6155" max="6155" width="83.875" style="8" customWidth="1"/>
    <col min="6156" max="6400" width="11.375" style="8"/>
    <col min="6401" max="6401" width="16.75" style="8" customWidth="1"/>
    <col min="6402" max="6402" width="11.125" style="8" customWidth="1"/>
    <col min="6403" max="6403" width="3.75" style="8" bestFit="1" customWidth="1"/>
    <col min="6404" max="6404" width="11.125" style="8" customWidth="1"/>
    <col min="6405" max="6405" width="6" style="8" customWidth="1"/>
    <col min="6406" max="6406" width="5.125" style="8" customWidth="1"/>
    <col min="6407" max="6407" width="5.75" style="8" customWidth="1"/>
    <col min="6408" max="6408" width="3.125" style="8" customWidth="1"/>
    <col min="6409" max="6409" width="12.875" style="8" customWidth="1"/>
    <col min="6410" max="6410" width="2.875" style="8" customWidth="1"/>
    <col min="6411" max="6411" width="83.875" style="8" customWidth="1"/>
    <col min="6412" max="6656" width="11.375" style="8"/>
    <col min="6657" max="6657" width="16.75" style="8" customWidth="1"/>
    <col min="6658" max="6658" width="11.125" style="8" customWidth="1"/>
    <col min="6659" max="6659" width="3.75" style="8" bestFit="1" customWidth="1"/>
    <col min="6660" max="6660" width="11.125" style="8" customWidth="1"/>
    <col min="6661" max="6661" width="6" style="8" customWidth="1"/>
    <col min="6662" max="6662" width="5.125" style="8" customWidth="1"/>
    <col min="6663" max="6663" width="5.75" style="8" customWidth="1"/>
    <col min="6664" max="6664" width="3.125" style="8" customWidth="1"/>
    <col min="6665" max="6665" width="12.875" style="8" customWidth="1"/>
    <col min="6666" max="6666" width="2.875" style="8" customWidth="1"/>
    <col min="6667" max="6667" width="83.875" style="8" customWidth="1"/>
    <col min="6668" max="6912" width="11.375" style="8"/>
    <col min="6913" max="6913" width="16.75" style="8" customWidth="1"/>
    <col min="6914" max="6914" width="11.125" style="8" customWidth="1"/>
    <col min="6915" max="6915" width="3.75" style="8" bestFit="1" customWidth="1"/>
    <col min="6916" max="6916" width="11.125" style="8" customWidth="1"/>
    <col min="6917" max="6917" width="6" style="8" customWidth="1"/>
    <col min="6918" max="6918" width="5.125" style="8" customWidth="1"/>
    <col min="6919" max="6919" width="5.75" style="8" customWidth="1"/>
    <col min="6920" max="6920" width="3.125" style="8" customWidth="1"/>
    <col min="6921" max="6921" width="12.875" style="8" customWidth="1"/>
    <col min="6922" max="6922" width="2.875" style="8" customWidth="1"/>
    <col min="6923" max="6923" width="83.875" style="8" customWidth="1"/>
    <col min="6924" max="7168" width="11.375" style="8"/>
    <col min="7169" max="7169" width="16.75" style="8" customWidth="1"/>
    <col min="7170" max="7170" width="11.125" style="8" customWidth="1"/>
    <col min="7171" max="7171" width="3.75" style="8" bestFit="1" customWidth="1"/>
    <col min="7172" max="7172" width="11.125" style="8" customWidth="1"/>
    <col min="7173" max="7173" width="6" style="8" customWidth="1"/>
    <col min="7174" max="7174" width="5.125" style="8" customWidth="1"/>
    <col min="7175" max="7175" width="5.75" style="8" customWidth="1"/>
    <col min="7176" max="7176" width="3.125" style="8" customWidth="1"/>
    <col min="7177" max="7177" width="12.875" style="8" customWidth="1"/>
    <col min="7178" max="7178" width="2.875" style="8" customWidth="1"/>
    <col min="7179" max="7179" width="83.875" style="8" customWidth="1"/>
    <col min="7180" max="7424" width="11.375" style="8"/>
    <col min="7425" max="7425" width="16.75" style="8" customWidth="1"/>
    <col min="7426" max="7426" width="11.125" style="8" customWidth="1"/>
    <col min="7427" max="7427" width="3.75" style="8" bestFit="1" customWidth="1"/>
    <col min="7428" max="7428" width="11.125" style="8" customWidth="1"/>
    <col min="7429" max="7429" width="6" style="8" customWidth="1"/>
    <col min="7430" max="7430" width="5.125" style="8" customWidth="1"/>
    <col min="7431" max="7431" width="5.75" style="8" customWidth="1"/>
    <col min="7432" max="7432" width="3.125" style="8" customWidth="1"/>
    <col min="7433" max="7433" width="12.875" style="8" customWidth="1"/>
    <col min="7434" max="7434" width="2.875" style="8" customWidth="1"/>
    <col min="7435" max="7435" width="83.875" style="8" customWidth="1"/>
    <col min="7436" max="7680" width="11.375" style="8"/>
    <col min="7681" max="7681" width="16.75" style="8" customWidth="1"/>
    <col min="7682" max="7682" width="11.125" style="8" customWidth="1"/>
    <col min="7683" max="7683" width="3.75" style="8" bestFit="1" customWidth="1"/>
    <col min="7684" max="7684" width="11.125" style="8" customWidth="1"/>
    <col min="7685" max="7685" width="6" style="8" customWidth="1"/>
    <col min="7686" max="7686" width="5.125" style="8" customWidth="1"/>
    <col min="7687" max="7687" width="5.75" style="8" customWidth="1"/>
    <col min="7688" max="7688" width="3.125" style="8" customWidth="1"/>
    <col min="7689" max="7689" width="12.875" style="8" customWidth="1"/>
    <col min="7690" max="7690" width="2.875" style="8" customWidth="1"/>
    <col min="7691" max="7691" width="83.875" style="8" customWidth="1"/>
    <col min="7692" max="7936" width="11.375" style="8"/>
    <col min="7937" max="7937" width="16.75" style="8" customWidth="1"/>
    <col min="7938" max="7938" width="11.125" style="8" customWidth="1"/>
    <col min="7939" max="7939" width="3.75" style="8" bestFit="1" customWidth="1"/>
    <col min="7940" max="7940" width="11.125" style="8" customWidth="1"/>
    <col min="7941" max="7941" width="6" style="8" customWidth="1"/>
    <col min="7942" max="7942" width="5.125" style="8" customWidth="1"/>
    <col min="7943" max="7943" width="5.75" style="8" customWidth="1"/>
    <col min="7944" max="7944" width="3.125" style="8" customWidth="1"/>
    <col min="7945" max="7945" width="12.875" style="8" customWidth="1"/>
    <col min="7946" max="7946" width="2.875" style="8" customWidth="1"/>
    <col min="7947" max="7947" width="83.875" style="8" customWidth="1"/>
    <col min="7948" max="8192" width="11.375" style="8"/>
    <col min="8193" max="8193" width="16.75" style="8" customWidth="1"/>
    <col min="8194" max="8194" width="11.125" style="8" customWidth="1"/>
    <col min="8195" max="8195" width="3.75" style="8" bestFit="1" customWidth="1"/>
    <col min="8196" max="8196" width="11.125" style="8" customWidth="1"/>
    <col min="8197" max="8197" width="6" style="8" customWidth="1"/>
    <col min="8198" max="8198" width="5.125" style="8" customWidth="1"/>
    <col min="8199" max="8199" width="5.75" style="8" customWidth="1"/>
    <col min="8200" max="8200" width="3.125" style="8" customWidth="1"/>
    <col min="8201" max="8201" width="12.875" style="8" customWidth="1"/>
    <col min="8202" max="8202" width="2.875" style="8" customWidth="1"/>
    <col min="8203" max="8203" width="83.875" style="8" customWidth="1"/>
    <col min="8204" max="8448" width="11.375" style="8"/>
    <col min="8449" max="8449" width="16.75" style="8" customWidth="1"/>
    <col min="8450" max="8450" width="11.125" style="8" customWidth="1"/>
    <col min="8451" max="8451" width="3.75" style="8" bestFit="1" customWidth="1"/>
    <col min="8452" max="8452" width="11.125" style="8" customWidth="1"/>
    <col min="8453" max="8453" width="6" style="8" customWidth="1"/>
    <col min="8454" max="8454" width="5.125" style="8" customWidth="1"/>
    <col min="8455" max="8455" width="5.75" style="8" customWidth="1"/>
    <col min="8456" max="8456" width="3.125" style="8" customWidth="1"/>
    <col min="8457" max="8457" width="12.875" style="8" customWidth="1"/>
    <col min="8458" max="8458" width="2.875" style="8" customWidth="1"/>
    <col min="8459" max="8459" width="83.875" style="8" customWidth="1"/>
    <col min="8460" max="8704" width="11.375" style="8"/>
    <col min="8705" max="8705" width="16.75" style="8" customWidth="1"/>
    <col min="8706" max="8706" width="11.125" style="8" customWidth="1"/>
    <col min="8707" max="8707" width="3.75" style="8" bestFit="1" customWidth="1"/>
    <col min="8708" max="8708" width="11.125" style="8" customWidth="1"/>
    <col min="8709" max="8709" width="6" style="8" customWidth="1"/>
    <col min="8710" max="8710" width="5.125" style="8" customWidth="1"/>
    <col min="8711" max="8711" width="5.75" style="8" customWidth="1"/>
    <col min="8712" max="8712" width="3.125" style="8" customWidth="1"/>
    <col min="8713" max="8713" width="12.875" style="8" customWidth="1"/>
    <col min="8714" max="8714" width="2.875" style="8" customWidth="1"/>
    <col min="8715" max="8715" width="83.875" style="8" customWidth="1"/>
    <col min="8716" max="8960" width="11.375" style="8"/>
    <col min="8961" max="8961" width="16.75" style="8" customWidth="1"/>
    <col min="8962" max="8962" width="11.125" style="8" customWidth="1"/>
    <col min="8963" max="8963" width="3.75" style="8" bestFit="1" customWidth="1"/>
    <col min="8964" max="8964" width="11.125" style="8" customWidth="1"/>
    <col min="8965" max="8965" width="6" style="8" customWidth="1"/>
    <col min="8966" max="8966" width="5.125" style="8" customWidth="1"/>
    <col min="8967" max="8967" width="5.75" style="8" customWidth="1"/>
    <col min="8968" max="8968" width="3.125" style="8" customWidth="1"/>
    <col min="8969" max="8969" width="12.875" style="8" customWidth="1"/>
    <col min="8970" max="8970" width="2.875" style="8" customWidth="1"/>
    <col min="8971" max="8971" width="83.875" style="8" customWidth="1"/>
    <col min="8972" max="9216" width="11.375" style="8"/>
    <col min="9217" max="9217" width="16.75" style="8" customWidth="1"/>
    <col min="9218" max="9218" width="11.125" style="8" customWidth="1"/>
    <col min="9219" max="9219" width="3.75" style="8" bestFit="1" customWidth="1"/>
    <col min="9220" max="9220" width="11.125" style="8" customWidth="1"/>
    <col min="9221" max="9221" width="6" style="8" customWidth="1"/>
    <col min="9222" max="9222" width="5.125" style="8" customWidth="1"/>
    <col min="9223" max="9223" width="5.75" style="8" customWidth="1"/>
    <col min="9224" max="9224" width="3.125" style="8" customWidth="1"/>
    <col min="9225" max="9225" width="12.875" style="8" customWidth="1"/>
    <col min="9226" max="9226" width="2.875" style="8" customWidth="1"/>
    <col min="9227" max="9227" width="83.875" style="8" customWidth="1"/>
    <col min="9228" max="9472" width="11.375" style="8"/>
    <col min="9473" max="9473" width="16.75" style="8" customWidth="1"/>
    <col min="9474" max="9474" width="11.125" style="8" customWidth="1"/>
    <col min="9475" max="9475" width="3.75" style="8" bestFit="1" customWidth="1"/>
    <col min="9476" max="9476" width="11.125" style="8" customWidth="1"/>
    <col min="9477" max="9477" width="6" style="8" customWidth="1"/>
    <col min="9478" max="9478" width="5.125" style="8" customWidth="1"/>
    <col min="9479" max="9479" width="5.75" style="8" customWidth="1"/>
    <col min="9480" max="9480" width="3.125" style="8" customWidth="1"/>
    <col min="9481" max="9481" width="12.875" style="8" customWidth="1"/>
    <col min="9482" max="9482" width="2.875" style="8" customWidth="1"/>
    <col min="9483" max="9483" width="83.875" style="8" customWidth="1"/>
    <col min="9484" max="9728" width="11.375" style="8"/>
    <col min="9729" max="9729" width="16.75" style="8" customWidth="1"/>
    <col min="9730" max="9730" width="11.125" style="8" customWidth="1"/>
    <col min="9731" max="9731" width="3.75" style="8" bestFit="1" customWidth="1"/>
    <col min="9732" max="9732" width="11.125" style="8" customWidth="1"/>
    <col min="9733" max="9733" width="6" style="8" customWidth="1"/>
    <col min="9734" max="9734" width="5.125" style="8" customWidth="1"/>
    <col min="9735" max="9735" width="5.75" style="8" customWidth="1"/>
    <col min="9736" max="9736" width="3.125" style="8" customWidth="1"/>
    <col min="9737" max="9737" width="12.875" style="8" customWidth="1"/>
    <col min="9738" max="9738" width="2.875" style="8" customWidth="1"/>
    <col min="9739" max="9739" width="83.875" style="8" customWidth="1"/>
    <col min="9740" max="9984" width="11.375" style="8"/>
    <col min="9985" max="9985" width="16.75" style="8" customWidth="1"/>
    <col min="9986" max="9986" width="11.125" style="8" customWidth="1"/>
    <col min="9987" max="9987" width="3.75" style="8" bestFit="1" customWidth="1"/>
    <col min="9988" max="9988" width="11.125" style="8" customWidth="1"/>
    <col min="9989" max="9989" width="6" style="8" customWidth="1"/>
    <col min="9990" max="9990" width="5.125" style="8" customWidth="1"/>
    <col min="9991" max="9991" width="5.75" style="8" customWidth="1"/>
    <col min="9992" max="9992" width="3.125" style="8" customWidth="1"/>
    <col min="9993" max="9993" width="12.875" style="8" customWidth="1"/>
    <col min="9994" max="9994" width="2.875" style="8" customWidth="1"/>
    <col min="9995" max="9995" width="83.875" style="8" customWidth="1"/>
    <col min="9996" max="10240" width="11.375" style="8"/>
    <col min="10241" max="10241" width="16.75" style="8" customWidth="1"/>
    <col min="10242" max="10242" width="11.125" style="8" customWidth="1"/>
    <col min="10243" max="10243" width="3.75" style="8" bestFit="1" customWidth="1"/>
    <col min="10244" max="10244" width="11.125" style="8" customWidth="1"/>
    <col min="10245" max="10245" width="6" style="8" customWidth="1"/>
    <col min="10246" max="10246" width="5.125" style="8" customWidth="1"/>
    <col min="10247" max="10247" width="5.75" style="8" customWidth="1"/>
    <col min="10248" max="10248" width="3.125" style="8" customWidth="1"/>
    <col min="10249" max="10249" width="12.875" style="8" customWidth="1"/>
    <col min="10250" max="10250" width="2.875" style="8" customWidth="1"/>
    <col min="10251" max="10251" width="83.875" style="8" customWidth="1"/>
    <col min="10252" max="10496" width="11.375" style="8"/>
    <col min="10497" max="10497" width="16.75" style="8" customWidth="1"/>
    <col min="10498" max="10498" width="11.125" style="8" customWidth="1"/>
    <col min="10499" max="10499" width="3.75" style="8" bestFit="1" customWidth="1"/>
    <col min="10500" max="10500" width="11.125" style="8" customWidth="1"/>
    <col min="10501" max="10501" width="6" style="8" customWidth="1"/>
    <col min="10502" max="10502" width="5.125" style="8" customWidth="1"/>
    <col min="10503" max="10503" width="5.75" style="8" customWidth="1"/>
    <col min="10504" max="10504" width="3.125" style="8" customWidth="1"/>
    <col min="10505" max="10505" width="12.875" style="8" customWidth="1"/>
    <col min="10506" max="10506" width="2.875" style="8" customWidth="1"/>
    <col min="10507" max="10507" width="83.875" style="8" customWidth="1"/>
    <col min="10508" max="10752" width="11.375" style="8"/>
    <col min="10753" max="10753" width="16.75" style="8" customWidth="1"/>
    <col min="10754" max="10754" width="11.125" style="8" customWidth="1"/>
    <col min="10755" max="10755" width="3.75" style="8" bestFit="1" customWidth="1"/>
    <col min="10756" max="10756" width="11.125" style="8" customWidth="1"/>
    <col min="10757" max="10757" width="6" style="8" customWidth="1"/>
    <col min="10758" max="10758" width="5.125" style="8" customWidth="1"/>
    <col min="10759" max="10759" width="5.75" style="8" customWidth="1"/>
    <col min="10760" max="10760" width="3.125" style="8" customWidth="1"/>
    <col min="10761" max="10761" width="12.875" style="8" customWidth="1"/>
    <col min="10762" max="10762" width="2.875" style="8" customWidth="1"/>
    <col min="10763" max="10763" width="83.875" style="8" customWidth="1"/>
    <col min="10764" max="11008" width="11.375" style="8"/>
    <col min="11009" max="11009" width="16.75" style="8" customWidth="1"/>
    <col min="11010" max="11010" width="11.125" style="8" customWidth="1"/>
    <col min="11011" max="11011" width="3.75" style="8" bestFit="1" customWidth="1"/>
    <col min="11012" max="11012" width="11.125" style="8" customWidth="1"/>
    <col min="11013" max="11013" width="6" style="8" customWidth="1"/>
    <col min="11014" max="11014" width="5.125" style="8" customWidth="1"/>
    <col min="11015" max="11015" width="5.75" style="8" customWidth="1"/>
    <col min="11016" max="11016" width="3.125" style="8" customWidth="1"/>
    <col min="11017" max="11017" width="12.875" style="8" customWidth="1"/>
    <col min="11018" max="11018" width="2.875" style="8" customWidth="1"/>
    <col min="11019" max="11019" width="83.875" style="8" customWidth="1"/>
    <col min="11020" max="11264" width="11.375" style="8"/>
    <col min="11265" max="11265" width="16.75" style="8" customWidth="1"/>
    <col min="11266" max="11266" width="11.125" style="8" customWidth="1"/>
    <col min="11267" max="11267" width="3.75" style="8" bestFit="1" customWidth="1"/>
    <col min="11268" max="11268" width="11.125" style="8" customWidth="1"/>
    <col min="11269" max="11269" width="6" style="8" customWidth="1"/>
    <col min="11270" max="11270" width="5.125" style="8" customWidth="1"/>
    <col min="11271" max="11271" width="5.75" style="8" customWidth="1"/>
    <col min="11272" max="11272" width="3.125" style="8" customWidth="1"/>
    <col min="11273" max="11273" width="12.875" style="8" customWidth="1"/>
    <col min="11274" max="11274" width="2.875" style="8" customWidth="1"/>
    <col min="11275" max="11275" width="83.875" style="8" customWidth="1"/>
    <col min="11276" max="11520" width="11.375" style="8"/>
    <col min="11521" max="11521" width="16.75" style="8" customWidth="1"/>
    <col min="11522" max="11522" width="11.125" style="8" customWidth="1"/>
    <col min="11523" max="11523" width="3.75" style="8" bestFit="1" customWidth="1"/>
    <col min="11524" max="11524" width="11.125" style="8" customWidth="1"/>
    <col min="11525" max="11525" width="6" style="8" customWidth="1"/>
    <col min="11526" max="11526" width="5.125" style="8" customWidth="1"/>
    <col min="11527" max="11527" width="5.75" style="8" customWidth="1"/>
    <col min="11528" max="11528" width="3.125" style="8" customWidth="1"/>
    <col min="11529" max="11529" width="12.875" style="8" customWidth="1"/>
    <col min="11530" max="11530" width="2.875" style="8" customWidth="1"/>
    <col min="11531" max="11531" width="83.875" style="8" customWidth="1"/>
    <col min="11532" max="11776" width="11.375" style="8"/>
    <col min="11777" max="11777" width="16.75" style="8" customWidth="1"/>
    <col min="11778" max="11778" width="11.125" style="8" customWidth="1"/>
    <col min="11779" max="11779" width="3.75" style="8" bestFit="1" customWidth="1"/>
    <col min="11780" max="11780" width="11.125" style="8" customWidth="1"/>
    <col min="11781" max="11781" width="6" style="8" customWidth="1"/>
    <col min="11782" max="11782" width="5.125" style="8" customWidth="1"/>
    <col min="11783" max="11783" width="5.75" style="8" customWidth="1"/>
    <col min="11784" max="11784" width="3.125" style="8" customWidth="1"/>
    <col min="11785" max="11785" width="12.875" style="8" customWidth="1"/>
    <col min="11786" max="11786" width="2.875" style="8" customWidth="1"/>
    <col min="11787" max="11787" width="83.875" style="8" customWidth="1"/>
    <col min="11788" max="12032" width="11.375" style="8"/>
    <col min="12033" max="12033" width="16.75" style="8" customWidth="1"/>
    <col min="12034" max="12034" width="11.125" style="8" customWidth="1"/>
    <col min="12035" max="12035" width="3.75" style="8" bestFit="1" customWidth="1"/>
    <col min="12036" max="12036" width="11.125" style="8" customWidth="1"/>
    <col min="12037" max="12037" width="6" style="8" customWidth="1"/>
    <col min="12038" max="12038" width="5.125" style="8" customWidth="1"/>
    <col min="12039" max="12039" width="5.75" style="8" customWidth="1"/>
    <col min="12040" max="12040" width="3.125" style="8" customWidth="1"/>
    <col min="12041" max="12041" width="12.875" style="8" customWidth="1"/>
    <col min="12042" max="12042" width="2.875" style="8" customWidth="1"/>
    <col min="12043" max="12043" width="83.875" style="8" customWidth="1"/>
    <col min="12044" max="12288" width="11.375" style="8"/>
    <col min="12289" max="12289" width="16.75" style="8" customWidth="1"/>
    <col min="12290" max="12290" width="11.125" style="8" customWidth="1"/>
    <col min="12291" max="12291" width="3.75" style="8" bestFit="1" customWidth="1"/>
    <col min="12292" max="12292" width="11.125" style="8" customWidth="1"/>
    <col min="12293" max="12293" width="6" style="8" customWidth="1"/>
    <col min="12294" max="12294" width="5.125" style="8" customWidth="1"/>
    <col min="12295" max="12295" width="5.75" style="8" customWidth="1"/>
    <col min="12296" max="12296" width="3.125" style="8" customWidth="1"/>
    <col min="12297" max="12297" width="12.875" style="8" customWidth="1"/>
    <col min="12298" max="12298" width="2.875" style="8" customWidth="1"/>
    <col min="12299" max="12299" width="83.875" style="8" customWidth="1"/>
    <col min="12300" max="12544" width="11.375" style="8"/>
    <col min="12545" max="12545" width="16.75" style="8" customWidth="1"/>
    <col min="12546" max="12546" width="11.125" style="8" customWidth="1"/>
    <col min="12547" max="12547" width="3.75" style="8" bestFit="1" customWidth="1"/>
    <col min="12548" max="12548" width="11.125" style="8" customWidth="1"/>
    <col min="12549" max="12549" width="6" style="8" customWidth="1"/>
    <col min="12550" max="12550" width="5.125" style="8" customWidth="1"/>
    <col min="12551" max="12551" width="5.75" style="8" customWidth="1"/>
    <col min="12552" max="12552" width="3.125" style="8" customWidth="1"/>
    <col min="12553" max="12553" width="12.875" style="8" customWidth="1"/>
    <col min="12554" max="12554" width="2.875" style="8" customWidth="1"/>
    <col min="12555" max="12555" width="83.875" style="8" customWidth="1"/>
    <col min="12556" max="12800" width="11.375" style="8"/>
    <col min="12801" max="12801" width="16.75" style="8" customWidth="1"/>
    <col min="12802" max="12802" width="11.125" style="8" customWidth="1"/>
    <col min="12803" max="12803" width="3.75" style="8" bestFit="1" customWidth="1"/>
    <col min="12804" max="12804" width="11.125" style="8" customWidth="1"/>
    <col min="12805" max="12805" width="6" style="8" customWidth="1"/>
    <col min="12806" max="12806" width="5.125" style="8" customWidth="1"/>
    <col min="12807" max="12807" width="5.75" style="8" customWidth="1"/>
    <col min="12808" max="12808" width="3.125" style="8" customWidth="1"/>
    <col min="12809" max="12809" width="12.875" style="8" customWidth="1"/>
    <col min="12810" max="12810" width="2.875" style="8" customWidth="1"/>
    <col min="12811" max="12811" width="83.875" style="8" customWidth="1"/>
    <col min="12812" max="13056" width="11.375" style="8"/>
    <col min="13057" max="13057" width="16.75" style="8" customWidth="1"/>
    <col min="13058" max="13058" width="11.125" style="8" customWidth="1"/>
    <col min="13059" max="13059" width="3.75" style="8" bestFit="1" customWidth="1"/>
    <col min="13060" max="13060" width="11.125" style="8" customWidth="1"/>
    <col min="13061" max="13061" width="6" style="8" customWidth="1"/>
    <col min="13062" max="13062" width="5.125" style="8" customWidth="1"/>
    <col min="13063" max="13063" width="5.75" style="8" customWidth="1"/>
    <col min="13064" max="13064" width="3.125" style="8" customWidth="1"/>
    <col min="13065" max="13065" width="12.875" style="8" customWidth="1"/>
    <col min="13066" max="13066" width="2.875" style="8" customWidth="1"/>
    <col min="13067" max="13067" width="83.875" style="8" customWidth="1"/>
    <col min="13068" max="13312" width="11.375" style="8"/>
    <col min="13313" max="13313" width="16.75" style="8" customWidth="1"/>
    <col min="13314" max="13314" width="11.125" style="8" customWidth="1"/>
    <col min="13315" max="13315" width="3.75" style="8" bestFit="1" customWidth="1"/>
    <col min="13316" max="13316" width="11.125" style="8" customWidth="1"/>
    <col min="13317" max="13317" width="6" style="8" customWidth="1"/>
    <col min="13318" max="13318" width="5.125" style="8" customWidth="1"/>
    <col min="13319" max="13319" width="5.75" style="8" customWidth="1"/>
    <col min="13320" max="13320" width="3.125" style="8" customWidth="1"/>
    <col min="13321" max="13321" width="12.875" style="8" customWidth="1"/>
    <col min="13322" max="13322" width="2.875" style="8" customWidth="1"/>
    <col min="13323" max="13323" width="83.875" style="8" customWidth="1"/>
    <col min="13324" max="13568" width="11.375" style="8"/>
    <col min="13569" max="13569" width="16.75" style="8" customWidth="1"/>
    <col min="13570" max="13570" width="11.125" style="8" customWidth="1"/>
    <col min="13571" max="13571" width="3.75" style="8" bestFit="1" customWidth="1"/>
    <col min="13572" max="13572" width="11.125" style="8" customWidth="1"/>
    <col min="13573" max="13573" width="6" style="8" customWidth="1"/>
    <col min="13574" max="13574" width="5.125" style="8" customWidth="1"/>
    <col min="13575" max="13575" width="5.75" style="8" customWidth="1"/>
    <col min="13576" max="13576" width="3.125" style="8" customWidth="1"/>
    <col min="13577" max="13577" width="12.875" style="8" customWidth="1"/>
    <col min="13578" max="13578" width="2.875" style="8" customWidth="1"/>
    <col min="13579" max="13579" width="83.875" style="8" customWidth="1"/>
    <col min="13580" max="13824" width="11.375" style="8"/>
    <col min="13825" max="13825" width="16.75" style="8" customWidth="1"/>
    <col min="13826" max="13826" width="11.125" style="8" customWidth="1"/>
    <col min="13827" max="13827" width="3.75" style="8" bestFit="1" customWidth="1"/>
    <col min="13828" max="13828" width="11.125" style="8" customWidth="1"/>
    <col min="13829" max="13829" width="6" style="8" customWidth="1"/>
    <col min="13830" max="13830" width="5.125" style="8" customWidth="1"/>
    <col min="13831" max="13831" width="5.75" style="8" customWidth="1"/>
    <col min="13832" max="13832" width="3.125" style="8" customWidth="1"/>
    <col min="13833" max="13833" width="12.875" style="8" customWidth="1"/>
    <col min="13834" max="13834" width="2.875" style="8" customWidth="1"/>
    <col min="13835" max="13835" width="83.875" style="8" customWidth="1"/>
    <col min="13836" max="14080" width="11.375" style="8"/>
    <col min="14081" max="14081" width="16.75" style="8" customWidth="1"/>
    <col min="14082" max="14082" width="11.125" style="8" customWidth="1"/>
    <col min="14083" max="14083" width="3.75" style="8" bestFit="1" customWidth="1"/>
    <col min="14084" max="14084" width="11.125" style="8" customWidth="1"/>
    <col min="14085" max="14085" width="6" style="8" customWidth="1"/>
    <col min="14086" max="14086" width="5.125" style="8" customWidth="1"/>
    <col min="14087" max="14087" width="5.75" style="8" customWidth="1"/>
    <col min="14088" max="14088" width="3.125" style="8" customWidth="1"/>
    <col min="14089" max="14089" width="12.875" style="8" customWidth="1"/>
    <col min="14090" max="14090" width="2.875" style="8" customWidth="1"/>
    <col min="14091" max="14091" width="83.875" style="8" customWidth="1"/>
    <col min="14092" max="14336" width="11.375" style="8"/>
    <col min="14337" max="14337" width="16.75" style="8" customWidth="1"/>
    <col min="14338" max="14338" width="11.125" style="8" customWidth="1"/>
    <col min="14339" max="14339" width="3.75" style="8" bestFit="1" customWidth="1"/>
    <col min="14340" max="14340" width="11.125" style="8" customWidth="1"/>
    <col min="14341" max="14341" width="6" style="8" customWidth="1"/>
    <col min="14342" max="14342" width="5.125" style="8" customWidth="1"/>
    <col min="14343" max="14343" width="5.75" style="8" customWidth="1"/>
    <col min="14344" max="14344" width="3.125" style="8" customWidth="1"/>
    <col min="14345" max="14345" width="12.875" style="8" customWidth="1"/>
    <col min="14346" max="14346" width="2.875" style="8" customWidth="1"/>
    <col min="14347" max="14347" width="83.875" style="8" customWidth="1"/>
    <col min="14348" max="14592" width="11.375" style="8"/>
    <col min="14593" max="14593" width="16.75" style="8" customWidth="1"/>
    <col min="14594" max="14594" width="11.125" style="8" customWidth="1"/>
    <col min="14595" max="14595" width="3.75" style="8" bestFit="1" customWidth="1"/>
    <col min="14596" max="14596" width="11.125" style="8" customWidth="1"/>
    <col min="14597" max="14597" width="6" style="8" customWidth="1"/>
    <col min="14598" max="14598" width="5.125" style="8" customWidth="1"/>
    <col min="14599" max="14599" width="5.75" style="8" customWidth="1"/>
    <col min="14600" max="14600" width="3.125" style="8" customWidth="1"/>
    <col min="14601" max="14601" width="12.875" style="8" customWidth="1"/>
    <col min="14602" max="14602" width="2.875" style="8" customWidth="1"/>
    <col min="14603" max="14603" width="83.875" style="8" customWidth="1"/>
    <col min="14604" max="14848" width="11.375" style="8"/>
    <col min="14849" max="14849" width="16.75" style="8" customWidth="1"/>
    <col min="14850" max="14850" width="11.125" style="8" customWidth="1"/>
    <col min="14851" max="14851" width="3.75" style="8" bestFit="1" customWidth="1"/>
    <col min="14852" max="14852" width="11.125" style="8" customWidth="1"/>
    <col min="14853" max="14853" width="6" style="8" customWidth="1"/>
    <col min="14854" max="14854" width="5.125" style="8" customWidth="1"/>
    <col min="14855" max="14855" width="5.75" style="8" customWidth="1"/>
    <col min="14856" max="14856" width="3.125" style="8" customWidth="1"/>
    <col min="14857" max="14857" width="12.875" style="8" customWidth="1"/>
    <col min="14858" max="14858" width="2.875" style="8" customWidth="1"/>
    <col min="14859" max="14859" width="83.875" style="8" customWidth="1"/>
    <col min="14860" max="15104" width="11.375" style="8"/>
    <col min="15105" max="15105" width="16.75" style="8" customWidth="1"/>
    <col min="15106" max="15106" width="11.125" style="8" customWidth="1"/>
    <col min="15107" max="15107" width="3.75" style="8" bestFit="1" customWidth="1"/>
    <col min="15108" max="15108" width="11.125" style="8" customWidth="1"/>
    <col min="15109" max="15109" width="6" style="8" customWidth="1"/>
    <col min="15110" max="15110" width="5.125" style="8" customWidth="1"/>
    <col min="15111" max="15111" width="5.75" style="8" customWidth="1"/>
    <col min="15112" max="15112" width="3.125" style="8" customWidth="1"/>
    <col min="15113" max="15113" width="12.875" style="8" customWidth="1"/>
    <col min="15114" max="15114" width="2.875" style="8" customWidth="1"/>
    <col min="15115" max="15115" width="83.875" style="8" customWidth="1"/>
    <col min="15116" max="15360" width="11.375" style="8"/>
    <col min="15361" max="15361" width="16.75" style="8" customWidth="1"/>
    <col min="15362" max="15362" width="11.125" style="8" customWidth="1"/>
    <col min="15363" max="15363" width="3.75" style="8" bestFit="1" customWidth="1"/>
    <col min="15364" max="15364" width="11.125" style="8" customWidth="1"/>
    <col min="15365" max="15365" width="6" style="8" customWidth="1"/>
    <col min="15366" max="15366" width="5.125" style="8" customWidth="1"/>
    <col min="15367" max="15367" width="5.75" style="8" customWidth="1"/>
    <col min="15368" max="15368" width="3.125" style="8" customWidth="1"/>
    <col min="15369" max="15369" width="12.875" style="8" customWidth="1"/>
    <col min="15370" max="15370" width="2.875" style="8" customWidth="1"/>
    <col min="15371" max="15371" width="83.875" style="8" customWidth="1"/>
    <col min="15372" max="15616" width="11.375" style="8"/>
    <col min="15617" max="15617" width="16.75" style="8" customWidth="1"/>
    <col min="15618" max="15618" width="11.125" style="8" customWidth="1"/>
    <col min="15619" max="15619" width="3.75" style="8" bestFit="1" customWidth="1"/>
    <col min="15620" max="15620" width="11.125" style="8" customWidth="1"/>
    <col min="15621" max="15621" width="6" style="8" customWidth="1"/>
    <col min="15622" max="15622" width="5.125" style="8" customWidth="1"/>
    <col min="15623" max="15623" width="5.75" style="8" customWidth="1"/>
    <col min="15624" max="15624" width="3.125" style="8" customWidth="1"/>
    <col min="15625" max="15625" width="12.875" style="8" customWidth="1"/>
    <col min="15626" max="15626" width="2.875" style="8" customWidth="1"/>
    <col min="15627" max="15627" width="83.875" style="8" customWidth="1"/>
    <col min="15628" max="15872" width="11.375" style="8"/>
    <col min="15873" max="15873" width="16.75" style="8" customWidth="1"/>
    <col min="15874" max="15874" width="11.125" style="8" customWidth="1"/>
    <col min="15875" max="15875" width="3.75" style="8" bestFit="1" customWidth="1"/>
    <col min="15876" max="15876" width="11.125" style="8" customWidth="1"/>
    <col min="15877" max="15877" width="6" style="8" customWidth="1"/>
    <col min="15878" max="15878" width="5.125" style="8" customWidth="1"/>
    <col min="15879" max="15879" width="5.75" style="8" customWidth="1"/>
    <col min="15880" max="15880" width="3.125" style="8" customWidth="1"/>
    <col min="15881" max="15881" width="12.875" style="8" customWidth="1"/>
    <col min="15882" max="15882" width="2.875" style="8" customWidth="1"/>
    <col min="15883" max="15883" width="83.875" style="8" customWidth="1"/>
    <col min="15884" max="16128" width="11.375" style="8"/>
    <col min="16129" max="16129" width="16.75" style="8" customWidth="1"/>
    <col min="16130" max="16130" width="11.125" style="8" customWidth="1"/>
    <col min="16131" max="16131" width="3.75" style="8" bestFit="1" customWidth="1"/>
    <col min="16132" max="16132" width="11.125" style="8" customWidth="1"/>
    <col min="16133" max="16133" width="6" style="8" customWidth="1"/>
    <col min="16134" max="16134" width="5.125" style="8" customWidth="1"/>
    <col min="16135" max="16135" width="5.75" style="8" customWidth="1"/>
    <col min="16136" max="16136" width="3.125" style="8" customWidth="1"/>
    <col min="16137" max="16137" width="12.875" style="8" customWidth="1"/>
    <col min="16138" max="16138" width="2.875" style="8" customWidth="1"/>
    <col min="16139" max="16139" width="83.875" style="8" customWidth="1"/>
    <col min="16140" max="16384" width="11.375" style="8"/>
  </cols>
  <sheetData>
    <row r="1" spans="1:16" ht="30" customHeight="1" x14ac:dyDescent="0.15">
      <c r="A1" s="7" t="s">
        <v>55</v>
      </c>
      <c r="B1" s="7"/>
      <c r="D1" s="204" t="s">
        <v>25</v>
      </c>
      <c r="E1" s="204"/>
      <c r="F1" s="204"/>
      <c r="G1" s="204"/>
      <c r="H1" s="204"/>
      <c r="I1" s="204"/>
      <c r="J1" s="204"/>
      <c r="K1" s="204"/>
      <c r="L1" s="204"/>
      <c r="M1" s="204"/>
    </row>
    <row r="2" spans="1:16" ht="30" customHeight="1" x14ac:dyDescent="0.15">
      <c r="A2" s="207" t="str">
        <f ca="1">RIGHT(CELL("filename",A2),
 LEN(CELL("filename",A2))
       -FIND("]",CELL("filename",A2)))</f>
        <v>⑬年月支払分</v>
      </c>
      <c r="B2" s="207"/>
      <c r="C2" s="207"/>
      <c r="D2" s="207"/>
      <c r="E2" s="207"/>
      <c r="F2" s="207"/>
      <c r="G2" s="207"/>
      <c r="H2" s="207"/>
      <c r="I2" s="207"/>
      <c r="J2" s="207"/>
      <c r="K2" s="207"/>
      <c r="L2" s="207"/>
      <c r="M2" s="207"/>
    </row>
    <row r="3" spans="1:16" ht="30" customHeight="1" x14ac:dyDescent="0.15">
      <c r="A3" s="205" t="s">
        <v>30</v>
      </c>
      <c r="B3" s="205"/>
      <c r="C3" s="205" t="str">
        <f>IF('人件費総括表・遂行状況（様式8号別紙2-1）'!$B$3="",
     "",
     '人件費総括表・遂行状況（様式8号別紙2-1）'!$B$3)</f>
        <v/>
      </c>
      <c r="D3" s="205"/>
      <c r="E3" s="205"/>
      <c r="F3" s="105"/>
      <c r="G3" s="9"/>
      <c r="H3" s="9"/>
      <c r="I3" s="9"/>
      <c r="J3" s="9"/>
      <c r="K3" s="9"/>
      <c r="L3" s="9"/>
      <c r="M3" s="9"/>
    </row>
    <row r="4" spans="1:16" ht="30" customHeight="1" x14ac:dyDescent="0.15">
      <c r="A4" s="198" t="s">
        <v>14</v>
      </c>
      <c r="B4" s="198"/>
      <c r="C4" s="205" t="str">
        <f>IF(従業員別人件費総括表!$B$5="",
     "",
     従業員別人件費総括表!$B$5)</f>
        <v/>
      </c>
      <c r="D4" s="205"/>
      <c r="E4" s="205"/>
      <c r="F4" s="105"/>
      <c r="G4" s="10"/>
      <c r="H4" s="10"/>
      <c r="I4" s="10"/>
    </row>
    <row r="5" spans="1:16" ht="30" customHeight="1" x14ac:dyDescent="0.15">
      <c r="A5" s="198" t="s">
        <v>15</v>
      </c>
      <c r="B5" s="198"/>
      <c r="C5" s="199">
        <f>従業員別人件費総括表!C7</f>
        <v>0</v>
      </c>
      <c r="D5" s="199"/>
      <c r="E5" s="199"/>
      <c r="F5" s="10" t="s">
        <v>4</v>
      </c>
      <c r="H5" s="10"/>
      <c r="I5" s="10"/>
    </row>
    <row r="6" spans="1:16" ht="30" customHeight="1" thickBot="1" x14ac:dyDescent="0.2">
      <c r="A6" s="12" t="s">
        <v>29</v>
      </c>
      <c r="B6" s="12"/>
    </row>
    <row r="7" spans="1:16" s="13" customFormat="1" ht="22.5" customHeight="1" thickBot="1" x14ac:dyDescent="0.2">
      <c r="A7" s="208" t="s">
        <v>31</v>
      </c>
      <c r="B7" s="201"/>
      <c r="C7" s="202" t="s">
        <v>16</v>
      </c>
      <c r="D7" s="202"/>
      <c r="E7" s="202"/>
      <c r="F7" s="111" t="s">
        <v>49</v>
      </c>
      <c r="G7" s="187" t="s">
        <v>17</v>
      </c>
      <c r="H7" s="203"/>
      <c r="I7" s="203"/>
      <c r="J7" s="188"/>
      <c r="K7" s="187" t="s">
        <v>18</v>
      </c>
      <c r="L7" s="188"/>
      <c r="M7" s="14" t="s">
        <v>28</v>
      </c>
      <c r="N7" s="15" t="s">
        <v>19</v>
      </c>
      <c r="O7" s="16"/>
    </row>
    <row r="8" spans="1:16" ht="22.5" customHeight="1" x14ac:dyDescent="0.15">
      <c r="A8" s="135"/>
      <c r="B8" s="162" t="str">
        <f>IF(テーブル141523242533[[#This Row],[列1]]="",
    "",
    TEXT(テーブル141523242533[[#This Row],[列1]],"(aaa)"))</f>
        <v/>
      </c>
      <c r="C8" s="151" t="s">
        <v>32</v>
      </c>
      <c r="D8" s="17" t="s">
        <v>13</v>
      </c>
      <c r="E8" s="152" t="s">
        <v>32</v>
      </c>
      <c r="F8" s="153" t="s">
        <v>32</v>
      </c>
      <c r="G8" s="18">
        <f>IF(OR(テーブル141523242533[[#This Row],[列2]]="",
          テーブル141523242533[[#This Row],[列4]]=""),
     0,
     IFERROR(HOUR(テーブル141523242533[[#This Row],[列4]]-テーブル141523242533[[#This Row],[列15]]-テーブル141523242533[[#This Row],[列2]]),
                  IFERROR(HOUR(テーブル141523242533[[#This Row],[列4]]-テーブル141523242533[[#This Row],[列2]]),
                               0)))</f>
        <v>0</v>
      </c>
      <c r="H8" s="19" t="s">
        <v>22</v>
      </c>
      <c r="I8" s="20" t="str">
        <f>IF(OR(テーブル141523242533[[#This Row],[列2]]="",
          テーブル141523242533[[#This Row],[列4]]=""),
     "00",
     IF(ISERROR(MINUTE(テーブル141523242533[[#This Row],[列4]]-テーブル141523242533[[#This Row],[列15]]-テーブル141523242533[[#This Row],[列2]])),
        IF(ISERROR(MINUTE(テーブル141523242533[[#This Row],[列4]]-テーブル141523242533[[#This Row],[列2]])),
           "00",
           IF(MINUTE(テーブル141523242533[[#This Row],[列4]]-テーブル141523242533[[#This Row],[列2]])&lt;30,
              "00",
              30)),
        IF(MINUTE(テーブル141523242533[[#This Row],[列4]]-テーブル141523242533[[#This Row],[列15]]-テーブル141523242533[[#This Row],[列2]])&lt;30,
           "00",
           30)))</f>
        <v>00</v>
      </c>
      <c r="J8" s="21" t="s">
        <v>23</v>
      </c>
      <c r="K8" s="22">
        <f>IFERROR((テーブル141523242533[[#This Row],[列5]]+テーブル141523242533[[#This Row],[列7]]/60)*$C$5,"")</f>
        <v>0</v>
      </c>
      <c r="L8" s="23" t="s">
        <v>4</v>
      </c>
      <c r="M8" s="147"/>
      <c r="N8" s="24"/>
      <c r="O8" s="50"/>
      <c r="P8" s="25"/>
    </row>
    <row r="9" spans="1:16" ht="22.5" customHeight="1" x14ac:dyDescent="0.15">
      <c r="A9" s="137"/>
      <c r="B9" s="159" t="str">
        <f>IF(テーブル141523242533[[#This Row],[列1]]="",
    "",
    TEXT(テーブル141523242533[[#This Row],[列1]],"(aaa)"))</f>
        <v/>
      </c>
      <c r="C9" s="138" t="s">
        <v>32</v>
      </c>
      <c r="D9" s="59" t="s">
        <v>13</v>
      </c>
      <c r="E9" s="143" t="s">
        <v>32</v>
      </c>
      <c r="F9" s="144" t="s">
        <v>32</v>
      </c>
      <c r="G9" s="27">
        <f>IF(OR(テーブル141523242533[[#This Row],[列2]]="",
          テーブル141523242533[[#This Row],[列4]]=""),
     0,
     IFERROR(HOUR(テーブル141523242533[[#This Row],[列4]]-テーブル141523242533[[#This Row],[列15]]-テーブル141523242533[[#This Row],[列2]]),
                  IFERROR(HOUR(テーブル141523242533[[#This Row],[列4]]-テーブル141523242533[[#This Row],[列2]]),
                               0)))</f>
        <v>0</v>
      </c>
      <c r="H9" s="28" t="s">
        <v>22</v>
      </c>
      <c r="I9" s="29" t="str">
        <f>IF(OR(テーブル141523242533[[#This Row],[列2]]="",
          テーブル141523242533[[#This Row],[列4]]=""),
     "00",
     IF(ISERROR(MINUTE(テーブル141523242533[[#This Row],[列4]]-テーブル141523242533[[#This Row],[列15]]-テーブル141523242533[[#This Row],[列2]])),
        IF(ISERROR(MINUTE(テーブル141523242533[[#This Row],[列4]]-テーブル141523242533[[#This Row],[列2]])),
           "00",
           IF(MINUTE(テーブル141523242533[[#This Row],[列4]]-テーブル141523242533[[#This Row],[列2]])&lt;30,
              "00",
              30)),
        IF(MINUTE(テーブル141523242533[[#This Row],[列4]]-テーブル141523242533[[#This Row],[列15]]-テーブル141523242533[[#This Row],[列2]])&lt;30,
           "00",
           30)))</f>
        <v>00</v>
      </c>
      <c r="J9" s="30" t="s">
        <v>23</v>
      </c>
      <c r="K9" s="31">
        <f>IFERROR((テーブル141523242533[[#This Row],[列5]]+テーブル141523242533[[#This Row],[列7]]/60)*$C$5,"")</f>
        <v>0</v>
      </c>
      <c r="L9" s="32" t="s">
        <v>4</v>
      </c>
      <c r="M9" s="148"/>
      <c r="N9" s="33"/>
      <c r="O9" s="50"/>
      <c r="P9" s="25"/>
    </row>
    <row r="10" spans="1:16" ht="22.5" customHeight="1" x14ac:dyDescent="0.15">
      <c r="A10" s="137"/>
      <c r="B10" s="160" t="str">
        <f>IF(テーブル141523242533[[#This Row],[列1]]="",
    "",
    TEXT(テーブル141523242533[[#This Row],[列1]],"(aaa)"))</f>
        <v/>
      </c>
      <c r="C10" s="138" t="s">
        <v>32</v>
      </c>
      <c r="D10" s="59" t="s">
        <v>13</v>
      </c>
      <c r="E10" s="143" t="s">
        <v>32</v>
      </c>
      <c r="F10" s="144" t="s">
        <v>32</v>
      </c>
      <c r="G10" s="27">
        <f>IF(OR(テーブル141523242533[[#This Row],[列2]]="",
          テーブル141523242533[[#This Row],[列4]]=""),
     0,
     IFERROR(HOUR(テーブル141523242533[[#This Row],[列4]]-テーブル141523242533[[#This Row],[列15]]-テーブル141523242533[[#This Row],[列2]]),
                  IFERROR(HOUR(テーブル141523242533[[#This Row],[列4]]-テーブル141523242533[[#This Row],[列2]]),
                               0)))</f>
        <v>0</v>
      </c>
      <c r="H10" s="28" t="s">
        <v>22</v>
      </c>
      <c r="I10" s="34" t="str">
        <f>IF(OR(テーブル141523242533[[#This Row],[列2]]="",
          テーブル141523242533[[#This Row],[列4]]=""),
     "00",
     IF(ISERROR(MINUTE(テーブル141523242533[[#This Row],[列4]]-テーブル141523242533[[#This Row],[列15]]-テーブル141523242533[[#This Row],[列2]])),
        IF(ISERROR(MINUTE(テーブル141523242533[[#This Row],[列4]]-テーブル141523242533[[#This Row],[列2]])),
           "00",
           IF(MINUTE(テーブル141523242533[[#This Row],[列4]]-テーブル141523242533[[#This Row],[列2]])&lt;30,
              "00",
              30)),
        IF(MINUTE(テーブル141523242533[[#This Row],[列4]]-テーブル141523242533[[#This Row],[列15]]-テーブル141523242533[[#This Row],[列2]])&lt;30,
           "00",
           30)))</f>
        <v>00</v>
      </c>
      <c r="J10" s="30" t="s">
        <v>23</v>
      </c>
      <c r="K10" s="31">
        <f>IFERROR((テーブル141523242533[[#This Row],[列5]]+テーブル141523242533[[#This Row],[列7]]/60)*$C$5,"")</f>
        <v>0</v>
      </c>
      <c r="L10" s="32" t="s">
        <v>4</v>
      </c>
      <c r="M10" s="149"/>
      <c r="N10" s="33"/>
      <c r="O10" s="50"/>
      <c r="P10" s="25"/>
    </row>
    <row r="11" spans="1:16" ht="22.5" customHeight="1" x14ac:dyDescent="0.15">
      <c r="A11" s="137"/>
      <c r="B11" s="160" t="str">
        <f>IF(テーブル141523242533[[#This Row],[列1]]="",
    "",
    TEXT(テーブル141523242533[[#This Row],[列1]],"(aaa)"))</f>
        <v/>
      </c>
      <c r="C11" s="138" t="s">
        <v>20</v>
      </c>
      <c r="D11" s="59" t="s">
        <v>21</v>
      </c>
      <c r="E11" s="143" t="s">
        <v>20</v>
      </c>
      <c r="F11" s="144" t="s">
        <v>32</v>
      </c>
      <c r="G11" s="27">
        <f>IF(OR(テーブル141523242533[[#This Row],[列2]]="",
          テーブル141523242533[[#This Row],[列4]]=""),
     0,
     IFERROR(HOUR(テーブル141523242533[[#This Row],[列4]]-テーブル141523242533[[#This Row],[列15]]-テーブル141523242533[[#This Row],[列2]]),
                  IFERROR(HOUR(テーブル141523242533[[#This Row],[列4]]-テーブル141523242533[[#This Row],[列2]]),
                               0)))</f>
        <v>0</v>
      </c>
      <c r="H11" s="28" t="s">
        <v>22</v>
      </c>
      <c r="I11" s="34" t="str">
        <f>IF(OR(テーブル141523242533[[#This Row],[列2]]="",
          テーブル141523242533[[#This Row],[列4]]=""),
     "00",
     IF(ISERROR(MINUTE(テーブル141523242533[[#This Row],[列4]]-テーブル141523242533[[#This Row],[列15]]-テーブル141523242533[[#This Row],[列2]])),
        IF(ISERROR(MINUTE(テーブル141523242533[[#This Row],[列4]]-テーブル141523242533[[#This Row],[列2]])),
           "00",
           IF(MINUTE(テーブル141523242533[[#This Row],[列4]]-テーブル141523242533[[#This Row],[列2]])&lt;30,
              "00",
              30)),
        IF(MINUTE(テーブル141523242533[[#This Row],[列4]]-テーブル141523242533[[#This Row],[列15]]-テーブル141523242533[[#This Row],[列2]])&lt;30,
           "00",
           30)))</f>
        <v>00</v>
      </c>
      <c r="J11" s="30" t="s">
        <v>23</v>
      </c>
      <c r="K11" s="31">
        <f>IFERROR((テーブル141523242533[[#This Row],[列5]]+テーブル141523242533[[#This Row],[列7]]/60)*$C$5,"")</f>
        <v>0</v>
      </c>
      <c r="L11" s="32" t="s">
        <v>4</v>
      </c>
      <c r="M11" s="149"/>
      <c r="N11" s="33"/>
      <c r="O11" s="50"/>
      <c r="P11" s="25"/>
    </row>
    <row r="12" spans="1:16" ht="22.5" customHeight="1" x14ac:dyDescent="0.15">
      <c r="A12" s="137"/>
      <c r="B12" s="160" t="str">
        <f>IF(テーブル141523242533[[#This Row],[列1]]="",
    "",
    TEXT(テーブル141523242533[[#This Row],[列1]],"(aaa)"))</f>
        <v/>
      </c>
      <c r="C12" s="138" t="s">
        <v>20</v>
      </c>
      <c r="D12" s="59" t="s">
        <v>21</v>
      </c>
      <c r="E12" s="143" t="s">
        <v>20</v>
      </c>
      <c r="F12" s="144" t="s">
        <v>32</v>
      </c>
      <c r="G12" s="27">
        <f>IF(OR(テーブル141523242533[[#This Row],[列2]]="",
          テーブル141523242533[[#This Row],[列4]]=""),
     0,
     IFERROR(HOUR(テーブル141523242533[[#This Row],[列4]]-テーブル141523242533[[#This Row],[列15]]-テーブル141523242533[[#This Row],[列2]]),
                  IFERROR(HOUR(テーブル141523242533[[#This Row],[列4]]-テーブル141523242533[[#This Row],[列2]]),
                               0)))</f>
        <v>0</v>
      </c>
      <c r="H12" s="28" t="s">
        <v>22</v>
      </c>
      <c r="I12" s="34" t="str">
        <f>IF(OR(テーブル141523242533[[#This Row],[列2]]="",
          テーブル141523242533[[#This Row],[列4]]=""),
     "00",
     IF(ISERROR(MINUTE(テーブル141523242533[[#This Row],[列4]]-テーブル141523242533[[#This Row],[列15]]-テーブル141523242533[[#This Row],[列2]])),
        IF(ISERROR(MINUTE(テーブル141523242533[[#This Row],[列4]]-テーブル141523242533[[#This Row],[列2]])),
           "00",
           IF(MINUTE(テーブル141523242533[[#This Row],[列4]]-テーブル141523242533[[#This Row],[列2]])&lt;30,
              "00",
              30)),
        IF(MINUTE(テーブル141523242533[[#This Row],[列4]]-テーブル141523242533[[#This Row],[列15]]-テーブル141523242533[[#This Row],[列2]])&lt;30,
           "00",
           30)))</f>
        <v>00</v>
      </c>
      <c r="J12" s="30" t="s">
        <v>23</v>
      </c>
      <c r="K12" s="31">
        <f>IFERROR((テーブル141523242533[[#This Row],[列5]]+テーブル141523242533[[#This Row],[列7]]/60)*$C$5,"")</f>
        <v>0</v>
      </c>
      <c r="L12" s="32" t="s">
        <v>4</v>
      </c>
      <c r="M12" s="149"/>
      <c r="N12" s="33"/>
      <c r="O12" s="50"/>
      <c r="P12" s="25"/>
    </row>
    <row r="13" spans="1:16" ht="22.5" customHeight="1" x14ac:dyDescent="0.15">
      <c r="A13" s="137"/>
      <c r="B13" s="160" t="str">
        <f>IF(テーブル141523242533[[#This Row],[列1]]="",
    "",
    TEXT(テーブル141523242533[[#This Row],[列1]],"(aaa)"))</f>
        <v/>
      </c>
      <c r="C13" s="138" t="s">
        <v>20</v>
      </c>
      <c r="D13" s="59" t="s">
        <v>21</v>
      </c>
      <c r="E13" s="143" t="s">
        <v>20</v>
      </c>
      <c r="F13" s="144" t="s">
        <v>32</v>
      </c>
      <c r="G13" s="27">
        <f>IF(OR(テーブル141523242533[[#This Row],[列2]]="",
          テーブル141523242533[[#This Row],[列4]]=""),
     0,
     IFERROR(HOUR(テーブル141523242533[[#This Row],[列4]]-テーブル141523242533[[#This Row],[列15]]-テーブル141523242533[[#This Row],[列2]]),
                  IFERROR(HOUR(テーブル141523242533[[#This Row],[列4]]-テーブル141523242533[[#This Row],[列2]]),
                               0)))</f>
        <v>0</v>
      </c>
      <c r="H13" s="28" t="s">
        <v>22</v>
      </c>
      <c r="I13" s="34" t="str">
        <f>IF(OR(テーブル141523242533[[#This Row],[列2]]="",
          テーブル141523242533[[#This Row],[列4]]=""),
     "00",
     IF(ISERROR(MINUTE(テーブル141523242533[[#This Row],[列4]]-テーブル141523242533[[#This Row],[列15]]-テーブル141523242533[[#This Row],[列2]])),
        IF(ISERROR(MINUTE(テーブル141523242533[[#This Row],[列4]]-テーブル141523242533[[#This Row],[列2]])),
           "00",
           IF(MINUTE(テーブル141523242533[[#This Row],[列4]]-テーブル141523242533[[#This Row],[列2]])&lt;30,
              "00",
              30)),
        IF(MINUTE(テーブル141523242533[[#This Row],[列4]]-テーブル141523242533[[#This Row],[列15]]-テーブル141523242533[[#This Row],[列2]])&lt;30,
           "00",
           30)))</f>
        <v>00</v>
      </c>
      <c r="J13" s="30" t="s">
        <v>23</v>
      </c>
      <c r="K13" s="31">
        <f>IFERROR((テーブル141523242533[[#This Row],[列5]]+テーブル141523242533[[#This Row],[列7]]/60)*$C$5,"")</f>
        <v>0</v>
      </c>
      <c r="L13" s="32" t="s">
        <v>4</v>
      </c>
      <c r="M13" s="149"/>
      <c r="N13" s="33"/>
      <c r="O13" s="50"/>
      <c r="P13" s="25"/>
    </row>
    <row r="14" spans="1:16" ht="22.5" customHeight="1" x14ac:dyDescent="0.15">
      <c r="A14" s="137"/>
      <c r="B14" s="160" t="str">
        <f>IF(テーブル141523242533[[#This Row],[列1]]="",
    "",
    TEXT(テーブル141523242533[[#This Row],[列1]],"(aaa)"))</f>
        <v/>
      </c>
      <c r="C14" s="138" t="s">
        <v>20</v>
      </c>
      <c r="D14" s="59" t="s">
        <v>21</v>
      </c>
      <c r="E14" s="143" t="s">
        <v>20</v>
      </c>
      <c r="F14" s="144" t="s">
        <v>32</v>
      </c>
      <c r="G14" s="27">
        <f>IF(OR(テーブル141523242533[[#This Row],[列2]]="",
          テーブル141523242533[[#This Row],[列4]]=""),
     0,
     IFERROR(HOUR(テーブル141523242533[[#This Row],[列4]]-テーブル141523242533[[#This Row],[列15]]-テーブル141523242533[[#This Row],[列2]]),
                  IFERROR(HOUR(テーブル141523242533[[#This Row],[列4]]-テーブル141523242533[[#This Row],[列2]]),
                               0)))</f>
        <v>0</v>
      </c>
      <c r="H14" s="28" t="s">
        <v>22</v>
      </c>
      <c r="I14" s="34" t="str">
        <f>IF(OR(テーブル141523242533[[#This Row],[列2]]="",
          テーブル141523242533[[#This Row],[列4]]=""),
     "00",
     IF(ISERROR(MINUTE(テーブル141523242533[[#This Row],[列4]]-テーブル141523242533[[#This Row],[列15]]-テーブル141523242533[[#This Row],[列2]])),
        IF(ISERROR(MINUTE(テーブル141523242533[[#This Row],[列4]]-テーブル141523242533[[#This Row],[列2]])),
           "00",
           IF(MINUTE(テーブル141523242533[[#This Row],[列4]]-テーブル141523242533[[#This Row],[列2]])&lt;30,
              "00",
              30)),
        IF(MINUTE(テーブル141523242533[[#This Row],[列4]]-テーブル141523242533[[#This Row],[列15]]-テーブル141523242533[[#This Row],[列2]])&lt;30,
           "00",
           30)))</f>
        <v>00</v>
      </c>
      <c r="J14" s="30" t="s">
        <v>23</v>
      </c>
      <c r="K14" s="31">
        <f>IFERROR((テーブル141523242533[[#This Row],[列5]]+テーブル141523242533[[#This Row],[列7]]/60)*$C$5,"")</f>
        <v>0</v>
      </c>
      <c r="L14" s="32" t="s">
        <v>4</v>
      </c>
      <c r="M14" s="149"/>
      <c r="N14" s="33"/>
      <c r="O14" s="50"/>
      <c r="P14" s="25"/>
    </row>
    <row r="15" spans="1:16" ht="22.5" customHeight="1" x14ac:dyDescent="0.15">
      <c r="A15" s="137"/>
      <c r="B15" s="160" t="str">
        <f>IF(テーブル141523242533[[#This Row],[列1]]="",
    "",
    TEXT(テーブル141523242533[[#This Row],[列1]],"(aaa)"))</f>
        <v/>
      </c>
      <c r="C15" s="138" t="s">
        <v>20</v>
      </c>
      <c r="D15" s="59" t="s">
        <v>21</v>
      </c>
      <c r="E15" s="143" t="s">
        <v>20</v>
      </c>
      <c r="F15" s="144" t="s">
        <v>32</v>
      </c>
      <c r="G15" s="27">
        <f>IF(OR(テーブル141523242533[[#This Row],[列2]]="",
          テーブル141523242533[[#This Row],[列4]]=""),
     0,
     IFERROR(HOUR(テーブル141523242533[[#This Row],[列4]]-テーブル141523242533[[#This Row],[列15]]-テーブル141523242533[[#This Row],[列2]]),
                  IFERROR(HOUR(テーブル141523242533[[#This Row],[列4]]-テーブル141523242533[[#This Row],[列2]]),
                               0)))</f>
        <v>0</v>
      </c>
      <c r="H15" s="28" t="s">
        <v>22</v>
      </c>
      <c r="I15" s="34" t="str">
        <f>IF(OR(テーブル141523242533[[#This Row],[列2]]="",
          テーブル141523242533[[#This Row],[列4]]=""),
     "00",
     IF(ISERROR(MINUTE(テーブル141523242533[[#This Row],[列4]]-テーブル141523242533[[#This Row],[列15]]-テーブル141523242533[[#This Row],[列2]])),
        IF(ISERROR(MINUTE(テーブル141523242533[[#This Row],[列4]]-テーブル141523242533[[#This Row],[列2]])),
           "00",
           IF(MINUTE(テーブル141523242533[[#This Row],[列4]]-テーブル141523242533[[#This Row],[列2]])&lt;30,
              "00",
              30)),
        IF(MINUTE(テーブル141523242533[[#This Row],[列4]]-テーブル141523242533[[#This Row],[列15]]-テーブル141523242533[[#This Row],[列2]])&lt;30,
           "00",
           30)))</f>
        <v>00</v>
      </c>
      <c r="J15" s="30" t="s">
        <v>23</v>
      </c>
      <c r="K15" s="31">
        <f>IFERROR((テーブル141523242533[[#This Row],[列5]]+テーブル141523242533[[#This Row],[列7]]/60)*$C$5,"")</f>
        <v>0</v>
      </c>
      <c r="L15" s="32" t="s">
        <v>4</v>
      </c>
      <c r="M15" s="149"/>
      <c r="N15" s="33"/>
      <c r="O15" s="50"/>
      <c r="P15" s="25"/>
    </row>
    <row r="16" spans="1:16" ht="22.5" customHeight="1" x14ac:dyDescent="0.15">
      <c r="A16" s="137"/>
      <c r="B16" s="160" t="str">
        <f>IF(テーブル141523242533[[#This Row],[列1]]="",
    "",
    TEXT(テーブル141523242533[[#This Row],[列1]],"(aaa)"))</f>
        <v/>
      </c>
      <c r="C16" s="138" t="s">
        <v>20</v>
      </c>
      <c r="D16" s="59" t="s">
        <v>21</v>
      </c>
      <c r="E16" s="143" t="s">
        <v>20</v>
      </c>
      <c r="F16" s="144" t="s">
        <v>32</v>
      </c>
      <c r="G16" s="27">
        <f>IF(OR(テーブル141523242533[[#This Row],[列2]]="",
          テーブル141523242533[[#This Row],[列4]]=""),
     0,
     IFERROR(HOUR(テーブル141523242533[[#This Row],[列4]]-テーブル141523242533[[#This Row],[列15]]-テーブル141523242533[[#This Row],[列2]]),
                  IFERROR(HOUR(テーブル141523242533[[#This Row],[列4]]-テーブル141523242533[[#This Row],[列2]]),
                               0)))</f>
        <v>0</v>
      </c>
      <c r="H16" s="28" t="s">
        <v>22</v>
      </c>
      <c r="I16" s="34" t="str">
        <f>IF(OR(テーブル141523242533[[#This Row],[列2]]="",
          テーブル141523242533[[#This Row],[列4]]=""),
     "00",
     IF(ISERROR(MINUTE(テーブル141523242533[[#This Row],[列4]]-テーブル141523242533[[#This Row],[列15]]-テーブル141523242533[[#This Row],[列2]])),
        IF(ISERROR(MINUTE(テーブル141523242533[[#This Row],[列4]]-テーブル141523242533[[#This Row],[列2]])),
           "00",
           IF(MINUTE(テーブル141523242533[[#This Row],[列4]]-テーブル141523242533[[#This Row],[列2]])&lt;30,
              "00",
              30)),
        IF(MINUTE(テーブル141523242533[[#This Row],[列4]]-テーブル141523242533[[#This Row],[列15]]-テーブル141523242533[[#This Row],[列2]])&lt;30,
           "00",
           30)))</f>
        <v>00</v>
      </c>
      <c r="J16" s="30" t="s">
        <v>23</v>
      </c>
      <c r="K16" s="31">
        <f>IFERROR((テーブル141523242533[[#This Row],[列5]]+テーブル141523242533[[#This Row],[列7]]/60)*$C$5,"")</f>
        <v>0</v>
      </c>
      <c r="L16" s="32" t="s">
        <v>4</v>
      </c>
      <c r="M16" s="149"/>
      <c r="N16" s="33"/>
      <c r="O16" s="50"/>
      <c r="P16" s="25"/>
    </row>
    <row r="17" spans="1:16" ht="22.5" customHeight="1" x14ac:dyDescent="0.15">
      <c r="A17" s="137"/>
      <c r="B17" s="160" t="str">
        <f>IF(テーブル141523242533[[#This Row],[列1]]="",
    "",
    TEXT(テーブル141523242533[[#This Row],[列1]],"(aaa)"))</f>
        <v/>
      </c>
      <c r="C17" s="138" t="s">
        <v>20</v>
      </c>
      <c r="D17" s="59" t="s">
        <v>21</v>
      </c>
      <c r="E17" s="143" t="s">
        <v>20</v>
      </c>
      <c r="F17" s="144" t="s">
        <v>32</v>
      </c>
      <c r="G17" s="27">
        <f>IF(OR(テーブル141523242533[[#This Row],[列2]]="",
          テーブル141523242533[[#This Row],[列4]]=""),
     0,
     IFERROR(HOUR(テーブル141523242533[[#This Row],[列4]]-テーブル141523242533[[#This Row],[列15]]-テーブル141523242533[[#This Row],[列2]]),
                  IFERROR(HOUR(テーブル141523242533[[#This Row],[列4]]-テーブル141523242533[[#This Row],[列2]]),
                               0)))</f>
        <v>0</v>
      </c>
      <c r="H17" s="28" t="s">
        <v>22</v>
      </c>
      <c r="I17" s="34" t="str">
        <f>IF(OR(テーブル141523242533[[#This Row],[列2]]="",
          テーブル141523242533[[#This Row],[列4]]=""),
     "00",
     IF(ISERROR(MINUTE(テーブル141523242533[[#This Row],[列4]]-テーブル141523242533[[#This Row],[列15]]-テーブル141523242533[[#This Row],[列2]])),
        IF(ISERROR(MINUTE(テーブル141523242533[[#This Row],[列4]]-テーブル141523242533[[#This Row],[列2]])),
           "00",
           IF(MINUTE(テーブル141523242533[[#This Row],[列4]]-テーブル141523242533[[#This Row],[列2]])&lt;30,
              "00",
              30)),
        IF(MINUTE(テーブル141523242533[[#This Row],[列4]]-テーブル141523242533[[#This Row],[列15]]-テーブル141523242533[[#This Row],[列2]])&lt;30,
           "00",
           30)))</f>
        <v>00</v>
      </c>
      <c r="J17" s="30" t="s">
        <v>23</v>
      </c>
      <c r="K17" s="31">
        <f>IFERROR((テーブル141523242533[[#This Row],[列5]]+テーブル141523242533[[#This Row],[列7]]/60)*$C$5,"")</f>
        <v>0</v>
      </c>
      <c r="L17" s="32" t="s">
        <v>4</v>
      </c>
      <c r="M17" s="149"/>
      <c r="N17" s="33"/>
      <c r="O17" s="50"/>
      <c r="P17" s="25"/>
    </row>
    <row r="18" spans="1:16" ht="22.5" customHeight="1" x14ac:dyDescent="0.15">
      <c r="A18" s="137"/>
      <c r="B18" s="160" t="str">
        <f>IF(テーブル141523242533[[#This Row],[列1]]="",
    "",
    TEXT(テーブル141523242533[[#This Row],[列1]],"(aaa)"))</f>
        <v/>
      </c>
      <c r="C18" s="138" t="s">
        <v>20</v>
      </c>
      <c r="D18" s="59" t="s">
        <v>21</v>
      </c>
      <c r="E18" s="143" t="s">
        <v>20</v>
      </c>
      <c r="F18" s="144" t="s">
        <v>32</v>
      </c>
      <c r="G18" s="27">
        <f>IF(OR(テーブル141523242533[[#This Row],[列2]]="",
          テーブル141523242533[[#This Row],[列4]]=""),
     0,
     IFERROR(HOUR(テーブル141523242533[[#This Row],[列4]]-テーブル141523242533[[#This Row],[列15]]-テーブル141523242533[[#This Row],[列2]]),
                  IFERROR(HOUR(テーブル141523242533[[#This Row],[列4]]-テーブル141523242533[[#This Row],[列2]]),
                               0)))</f>
        <v>0</v>
      </c>
      <c r="H18" s="28" t="s">
        <v>22</v>
      </c>
      <c r="I18" s="34" t="str">
        <f>IF(OR(テーブル141523242533[[#This Row],[列2]]="",
          テーブル141523242533[[#This Row],[列4]]=""),
     "00",
     IF(ISERROR(MINUTE(テーブル141523242533[[#This Row],[列4]]-テーブル141523242533[[#This Row],[列15]]-テーブル141523242533[[#This Row],[列2]])),
        IF(ISERROR(MINUTE(テーブル141523242533[[#This Row],[列4]]-テーブル141523242533[[#This Row],[列2]])),
           "00",
           IF(MINUTE(テーブル141523242533[[#This Row],[列4]]-テーブル141523242533[[#This Row],[列2]])&lt;30,
              "00",
              30)),
        IF(MINUTE(テーブル141523242533[[#This Row],[列4]]-テーブル141523242533[[#This Row],[列15]]-テーブル141523242533[[#This Row],[列2]])&lt;30,
           "00",
           30)))</f>
        <v>00</v>
      </c>
      <c r="J18" s="30" t="s">
        <v>23</v>
      </c>
      <c r="K18" s="31">
        <f>IFERROR((テーブル141523242533[[#This Row],[列5]]+テーブル141523242533[[#This Row],[列7]]/60)*$C$5,"")</f>
        <v>0</v>
      </c>
      <c r="L18" s="32" t="s">
        <v>4</v>
      </c>
      <c r="M18" s="149"/>
      <c r="N18" s="33"/>
      <c r="O18" s="50"/>
      <c r="P18" s="25"/>
    </row>
    <row r="19" spans="1:16" ht="22.5" customHeight="1" x14ac:dyDescent="0.15">
      <c r="A19" s="137"/>
      <c r="B19" s="160" t="str">
        <f>IF(テーブル141523242533[[#This Row],[列1]]="",
    "",
    TEXT(テーブル141523242533[[#This Row],[列1]],"(aaa)"))</f>
        <v/>
      </c>
      <c r="C19" s="138" t="s">
        <v>20</v>
      </c>
      <c r="D19" s="59" t="s">
        <v>21</v>
      </c>
      <c r="E19" s="143" t="s">
        <v>20</v>
      </c>
      <c r="F19" s="144" t="s">
        <v>32</v>
      </c>
      <c r="G19" s="27">
        <f>IF(OR(テーブル141523242533[[#This Row],[列2]]="",
          テーブル141523242533[[#This Row],[列4]]=""),
     0,
     IFERROR(HOUR(テーブル141523242533[[#This Row],[列4]]-テーブル141523242533[[#This Row],[列15]]-テーブル141523242533[[#This Row],[列2]]),
                  IFERROR(HOUR(テーブル141523242533[[#This Row],[列4]]-テーブル141523242533[[#This Row],[列2]]),
                               0)))</f>
        <v>0</v>
      </c>
      <c r="H19" s="28" t="s">
        <v>22</v>
      </c>
      <c r="I19" s="34" t="str">
        <f>IF(OR(テーブル141523242533[[#This Row],[列2]]="",
          テーブル141523242533[[#This Row],[列4]]=""),
     "00",
     IF(ISERROR(MINUTE(テーブル141523242533[[#This Row],[列4]]-テーブル141523242533[[#This Row],[列15]]-テーブル141523242533[[#This Row],[列2]])),
        IF(ISERROR(MINUTE(テーブル141523242533[[#This Row],[列4]]-テーブル141523242533[[#This Row],[列2]])),
           "00",
           IF(MINUTE(テーブル141523242533[[#This Row],[列4]]-テーブル141523242533[[#This Row],[列2]])&lt;30,
              "00",
              30)),
        IF(MINUTE(テーブル141523242533[[#This Row],[列4]]-テーブル141523242533[[#This Row],[列15]]-テーブル141523242533[[#This Row],[列2]])&lt;30,
           "00",
           30)))</f>
        <v>00</v>
      </c>
      <c r="J19" s="30" t="s">
        <v>23</v>
      </c>
      <c r="K19" s="31">
        <f>IFERROR((テーブル141523242533[[#This Row],[列5]]+テーブル141523242533[[#This Row],[列7]]/60)*$C$5,"")</f>
        <v>0</v>
      </c>
      <c r="L19" s="32" t="s">
        <v>4</v>
      </c>
      <c r="M19" s="149"/>
      <c r="N19" s="33"/>
      <c r="O19" s="50"/>
      <c r="P19" s="25"/>
    </row>
    <row r="20" spans="1:16" ht="22.5" customHeight="1" x14ac:dyDescent="0.15">
      <c r="A20" s="137"/>
      <c r="B20" s="160" t="str">
        <f>IF(テーブル141523242533[[#This Row],[列1]]="",
    "",
    TEXT(テーブル141523242533[[#This Row],[列1]],"(aaa)"))</f>
        <v/>
      </c>
      <c r="C20" s="138" t="s">
        <v>20</v>
      </c>
      <c r="D20" s="59" t="s">
        <v>21</v>
      </c>
      <c r="E20" s="143" t="s">
        <v>20</v>
      </c>
      <c r="F20" s="144" t="s">
        <v>32</v>
      </c>
      <c r="G20" s="27">
        <f>IF(OR(テーブル141523242533[[#This Row],[列2]]="",
          テーブル141523242533[[#This Row],[列4]]=""),
     0,
     IFERROR(HOUR(テーブル141523242533[[#This Row],[列4]]-テーブル141523242533[[#This Row],[列15]]-テーブル141523242533[[#This Row],[列2]]),
                  IFERROR(HOUR(テーブル141523242533[[#This Row],[列4]]-テーブル141523242533[[#This Row],[列2]]),
                               0)))</f>
        <v>0</v>
      </c>
      <c r="H20" s="28" t="s">
        <v>22</v>
      </c>
      <c r="I20" s="34" t="str">
        <f>IF(OR(テーブル141523242533[[#This Row],[列2]]="",
          テーブル141523242533[[#This Row],[列4]]=""),
     "00",
     IF(ISERROR(MINUTE(テーブル141523242533[[#This Row],[列4]]-テーブル141523242533[[#This Row],[列15]]-テーブル141523242533[[#This Row],[列2]])),
        IF(ISERROR(MINUTE(テーブル141523242533[[#This Row],[列4]]-テーブル141523242533[[#This Row],[列2]])),
           "00",
           IF(MINUTE(テーブル141523242533[[#This Row],[列4]]-テーブル141523242533[[#This Row],[列2]])&lt;30,
              "00",
              30)),
        IF(MINUTE(テーブル141523242533[[#This Row],[列4]]-テーブル141523242533[[#This Row],[列15]]-テーブル141523242533[[#This Row],[列2]])&lt;30,
           "00",
           30)))</f>
        <v>00</v>
      </c>
      <c r="J20" s="30" t="s">
        <v>23</v>
      </c>
      <c r="K20" s="31">
        <f>IFERROR((テーブル141523242533[[#This Row],[列5]]+テーブル141523242533[[#This Row],[列7]]/60)*$C$5,"")</f>
        <v>0</v>
      </c>
      <c r="L20" s="32" t="s">
        <v>4</v>
      </c>
      <c r="M20" s="149"/>
      <c r="N20" s="33"/>
      <c r="O20" s="50"/>
      <c r="P20" s="25"/>
    </row>
    <row r="21" spans="1:16" ht="22.5" customHeight="1" x14ac:dyDescent="0.15">
      <c r="A21" s="137"/>
      <c r="B21" s="160" t="str">
        <f>IF(テーブル141523242533[[#This Row],[列1]]="",
    "",
    TEXT(テーブル141523242533[[#This Row],[列1]],"(aaa)"))</f>
        <v/>
      </c>
      <c r="C21" s="138" t="s">
        <v>20</v>
      </c>
      <c r="D21" s="59" t="s">
        <v>21</v>
      </c>
      <c r="E21" s="143" t="s">
        <v>20</v>
      </c>
      <c r="F21" s="144" t="s">
        <v>32</v>
      </c>
      <c r="G21" s="27">
        <f>IF(OR(テーブル141523242533[[#This Row],[列2]]="",
          テーブル141523242533[[#This Row],[列4]]=""),
     0,
     IFERROR(HOUR(テーブル141523242533[[#This Row],[列4]]-テーブル141523242533[[#This Row],[列15]]-テーブル141523242533[[#This Row],[列2]]),
                  IFERROR(HOUR(テーブル141523242533[[#This Row],[列4]]-テーブル141523242533[[#This Row],[列2]]),
                               0)))</f>
        <v>0</v>
      </c>
      <c r="H21" s="28" t="s">
        <v>22</v>
      </c>
      <c r="I21" s="34" t="str">
        <f>IF(OR(テーブル141523242533[[#This Row],[列2]]="",
          テーブル141523242533[[#This Row],[列4]]=""),
     "00",
     IF(ISERROR(MINUTE(テーブル141523242533[[#This Row],[列4]]-テーブル141523242533[[#This Row],[列15]]-テーブル141523242533[[#This Row],[列2]])),
        IF(ISERROR(MINUTE(テーブル141523242533[[#This Row],[列4]]-テーブル141523242533[[#This Row],[列2]])),
           "00",
           IF(MINUTE(テーブル141523242533[[#This Row],[列4]]-テーブル141523242533[[#This Row],[列2]])&lt;30,
              "00",
              30)),
        IF(MINUTE(テーブル141523242533[[#This Row],[列4]]-テーブル141523242533[[#This Row],[列15]]-テーブル141523242533[[#This Row],[列2]])&lt;30,
           "00",
           30)))</f>
        <v>00</v>
      </c>
      <c r="J21" s="30" t="s">
        <v>23</v>
      </c>
      <c r="K21" s="31">
        <f>IFERROR((テーブル141523242533[[#This Row],[列5]]+テーブル141523242533[[#This Row],[列7]]/60)*$C$5,"")</f>
        <v>0</v>
      </c>
      <c r="L21" s="32" t="s">
        <v>4</v>
      </c>
      <c r="M21" s="149"/>
      <c r="N21" s="33"/>
      <c r="O21" s="50"/>
      <c r="P21" s="25"/>
    </row>
    <row r="22" spans="1:16" ht="22.5" customHeight="1" x14ac:dyDescent="0.15">
      <c r="A22" s="137"/>
      <c r="B22" s="160" t="str">
        <f>IF(テーブル141523242533[[#This Row],[列1]]="",
    "",
    TEXT(テーブル141523242533[[#This Row],[列1]],"(aaa)"))</f>
        <v/>
      </c>
      <c r="C22" s="138" t="s">
        <v>20</v>
      </c>
      <c r="D22" s="59" t="s">
        <v>21</v>
      </c>
      <c r="E22" s="143" t="s">
        <v>20</v>
      </c>
      <c r="F22" s="144" t="s">
        <v>32</v>
      </c>
      <c r="G22" s="27">
        <f>IF(OR(テーブル141523242533[[#This Row],[列2]]="",
          テーブル141523242533[[#This Row],[列4]]=""),
     0,
     IFERROR(HOUR(テーブル141523242533[[#This Row],[列4]]-テーブル141523242533[[#This Row],[列15]]-テーブル141523242533[[#This Row],[列2]]),
                  IFERROR(HOUR(テーブル141523242533[[#This Row],[列4]]-テーブル141523242533[[#This Row],[列2]]),
                               0)))</f>
        <v>0</v>
      </c>
      <c r="H22" s="28" t="s">
        <v>22</v>
      </c>
      <c r="I22" s="34" t="str">
        <f>IF(OR(テーブル141523242533[[#This Row],[列2]]="",
          テーブル141523242533[[#This Row],[列4]]=""),
     "00",
     IF(ISERROR(MINUTE(テーブル141523242533[[#This Row],[列4]]-テーブル141523242533[[#This Row],[列15]]-テーブル141523242533[[#This Row],[列2]])),
        IF(ISERROR(MINUTE(テーブル141523242533[[#This Row],[列4]]-テーブル141523242533[[#This Row],[列2]])),
           "00",
           IF(MINUTE(テーブル141523242533[[#This Row],[列4]]-テーブル141523242533[[#This Row],[列2]])&lt;30,
              "00",
              30)),
        IF(MINUTE(テーブル141523242533[[#This Row],[列4]]-テーブル141523242533[[#This Row],[列15]]-テーブル141523242533[[#This Row],[列2]])&lt;30,
           "00",
           30)))</f>
        <v>00</v>
      </c>
      <c r="J22" s="30" t="s">
        <v>23</v>
      </c>
      <c r="K22" s="31">
        <f>IFERROR((テーブル141523242533[[#This Row],[列5]]+テーブル141523242533[[#This Row],[列7]]/60)*$C$5,"")</f>
        <v>0</v>
      </c>
      <c r="L22" s="32" t="s">
        <v>4</v>
      </c>
      <c r="M22" s="149"/>
      <c r="N22" s="33"/>
      <c r="O22" s="50"/>
      <c r="P22" s="25"/>
    </row>
    <row r="23" spans="1:16" ht="22.5" customHeight="1" x14ac:dyDescent="0.15">
      <c r="A23" s="137"/>
      <c r="B23" s="160" t="str">
        <f>IF(テーブル141523242533[[#This Row],[列1]]="",
    "",
    TEXT(テーブル141523242533[[#This Row],[列1]],"(aaa)"))</f>
        <v/>
      </c>
      <c r="C23" s="138" t="s">
        <v>20</v>
      </c>
      <c r="D23" s="59" t="s">
        <v>21</v>
      </c>
      <c r="E23" s="143" t="s">
        <v>20</v>
      </c>
      <c r="F23" s="144" t="s">
        <v>32</v>
      </c>
      <c r="G23" s="27">
        <f>IF(OR(テーブル141523242533[[#This Row],[列2]]="",
          テーブル141523242533[[#This Row],[列4]]=""),
     0,
     IFERROR(HOUR(テーブル141523242533[[#This Row],[列4]]-テーブル141523242533[[#This Row],[列15]]-テーブル141523242533[[#This Row],[列2]]),
                  IFERROR(HOUR(テーブル141523242533[[#This Row],[列4]]-テーブル141523242533[[#This Row],[列2]]),
                               0)))</f>
        <v>0</v>
      </c>
      <c r="H23" s="28" t="s">
        <v>22</v>
      </c>
      <c r="I23" s="34" t="str">
        <f>IF(OR(テーブル141523242533[[#This Row],[列2]]="",
          テーブル141523242533[[#This Row],[列4]]=""),
     "00",
     IF(ISERROR(MINUTE(テーブル141523242533[[#This Row],[列4]]-テーブル141523242533[[#This Row],[列15]]-テーブル141523242533[[#This Row],[列2]])),
        IF(ISERROR(MINUTE(テーブル141523242533[[#This Row],[列4]]-テーブル141523242533[[#This Row],[列2]])),
           "00",
           IF(MINUTE(テーブル141523242533[[#This Row],[列4]]-テーブル141523242533[[#This Row],[列2]])&lt;30,
              "00",
              30)),
        IF(MINUTE(テーブル141523242533[[#This Row],[列4]]-テーブル141523242533[[#This Row],[列15]]-テーブル141523242533[[#This Row],[列2]])&lt;30,
           "00",
           30)))</f>
        <v>00</v>
      </c>
      <c r="J23" s="30" t="s">
        <v>23</v>
      </c>
      <c r="K23" s="31">
        <f>IFERROR((テーブル141523242533[[#This Row],[列5]]+テーブル141523242533[[#This Row],[列7]]/60)*$C$5,"")</f>
        <v>0</v>
      </c>
      <c r="L23" s="32" t="s">
        <v>4</v>
      </c>
      <c r="M23" s="149"/>
      <c r="N23" s="33"/>
      <c r="O23" s="50"/>
      <c r="P23" s="25"/>
    </row>
    <row r="24" spans="1:16" ht="22.5" customHeight="1" x14ac:dyDescent="0.15">
      <c r="A24" s="137"/>
      <c r="B24" s="160" t="str">
        <f>IF(テーブル141523242533[[#This Row],[列1]]="",
    "",
    TEXT(テーブル141523242533[[#This Row],[列1]],"(aaa)"))</f>
        <v/>
      </c>
      <c r="C24" s="138" t="s">
        <v>20</v>
      </c>
      <c r="D24" s="59" t="s">
        <v>21</v>
      </c>
      <c r="E24" s="143" t="s">
        <v>20</v>
      </c>
      <c r="F24" s="144" t="s">
        <v>32</v>
      </c>
      <c r="G24" s="27">
        <f>IF(OR(テーブル141523242533[[#This Row],[列2]]="",
          テーブル141523242533[[#This Row],[列4]]=""),
     0,
     IFERROR(HOUR(テーブル141523242533[[#This Row],[列4]]-テーブル141523242533[[#This Row],[列15]]-テーブル141523242533[[#This Row],[列2]]),
                  IFERROR(HOUR(テーブル141523242533[[#This Row],[列4]]-テーブル141523242533[[#This Row],[列2]]),
                               0)))</f>
        <v>0</v>
      </c>
      <c r="H24" s="28" t="s">
        <v>22</v>
      </c>
      <c r="I24" s="34" t="str">
        <f>IF(OR(テーブル141523242533[[#This Row],[列2]]="",
          テーブル141523242533[[#This Row],[列4]]=""),
     "00",
     IF(ISERROR(MINUTE(テーブル141523242533[[#This Row],[列4]]-テーブル141523242533[[#This Row],[列15]]-テーブル141523242533[[#This Row],[列2]])),
        IF(ISERROR(MINUTE(テーブル141523242533[[#This Row],[列4]]-テーブル141523242533[[#This Row],[列2]])),
           "00",
           IF(MINUTE(テーブル141523242533[[#This Row],[列4]]-テーブル141523242533[[#This Row],[列2]])&lt;30,
              "00",
              30)),
        IF(MINUTE(テーブル141523242533[[#This Row],[列4]]-テーブル141523242533[[#This Row],[列15]]-テーブル141523242533[[#This Row],[列2]])&lt;30,
           "00",
           30)))</f>
        <v>00</v>
      </c>
      <c r="J24" s="30" t="s">
        <v>23</v>
      </c>
      <c r="K24" s="31">
        <f>IFERROR((テーブル141523242533[[#This Row],[列5]]+テーブル141523242533[[#This Row],[列7]]/60)*$C$5,"")</f>
        <v>0</v>
      </c>
      <c r="L24" s="32" t="s">
        <v>4</v>
      </c>
      <c r="M24" s="148"/>
      <c r="N24" s="33"/>
      <c r="O24" s="50"/>
      <c r="P24" s="25"/>
    </row>
    <row r="25" spans="1:16" ht="22.5" customHeight="1" x14ac:dyDescent="0.15">
      <c r="A25" s="137"/>
      <c r="B25" s="160" t="str">
        <f>IF(テーブル141523242533[[#This Row],[列1]]="",
    "",
    TEXT(テーブル141523242533[[#This Row],[列1]],"(aaa)"))</f>
        <v/>
      </c>
      <c r="C25" s="138" t="s">
        <v>20</v>
      </c>
      <c r="D25" s="59" t="s">
        <v>21</v>
      </c>
      <c r="E25" s="143" t="s">
        <v>20</v>
      </c>
      <c r="F25" s="144" t="s">
        <v>32</v>
      </c>
      <c r="G25" s="27">
        <f>IF(OR(テーブル141523242533[[#This Row],[列2]]="",
          テーブル141523242533[[#This Row],[列4]]=""),
     0,
     IFERROR(HOUR(テーブル141523242533[[#This Row],[列4]]-テーブル141523242533[[#This Row],[列15]]-テーブル141523242533[[#This Row],[列2]]),
                  IFERROR(HOUR(テーブル141523242533[[#This Row],[列4]]-テーブル141523242533[[#This Row],[列2]]),
                               0)))</f>
        <v>0</v>
      </c>
      <c r="H25" s="28" t="s">
        <v>22</v>
      </c>
      <c r="I25" s="34" t="str">
        <f>IF(OR(テーブル141523242533[[#This Row],[列2]]="",
          テーブル141523242533[[#This Row],[列4]]=""),
     "00",
     IF(ISERROR(MINUTE(テーブル141523242533[[#This Row],[列4]]-テーブル141523242533[[#This Row],[列15]]-テーブル141523242533[[#This Row],[列2]])),
        IF(ISERROR(MINUTE(テーブル141523242533[[#This Row],[列4]]-テーブル141523242533[[#This Row],[列2]])),
           "00",
           IF(MINUTE(テーブル141523242533[[#This Row],[列4]]-テーブル141523242533[[#This Row],[列2]])&lt;30,
              "00",
              30)),
        IF(MINUTE(テーブル141523242533[[#This Row],[列4]]-テーブル141523242533[[#This Row],[列15]]-テーブル141523242533[[#This Row],[列2]])&lt;30,
           "00",
           30)))</f>
        <v>00</v>
      </c>
      <c r="J25" s="30" t="s">
        <v>23</v>
      </c>
      <c r="K25" s="31">
        <f>IFERROR((テーブル141523242533[[#This Row],[列5]]+テーブル141523242533[[#This Row],[列7]]/60)*$C$5,"")</f>
        <v>0</v>
      </c>
      <c r="L25" s="32" t="s">
        <v>4</v>
      </c>
      <c r="M25" s="149"/>
      <c r="N25" s="33"/>
      <c r="O25" s="50"/>
      <c r="P25" s="25"/>
    </row>
    <row r="26" spans="1:16" ht="22.5" customHeight="1" x14ac:dyDescent="0.15">
      <c r="A26" s="137"/>
      <c r="B26" s="160" t="str">
        <f>IF(テーブル141523242533[[#This Row],[列1]]="",
    "",
    TEXT(テーブル141523242533[[#This Row],[列1]],"(aaa)"))</f>
        <v/>
      </c>
      <c r="C26" s="138" t="s">
        <v>20</v>
      </c>
      <c r="D26" s="59" t="s">
        <v>21</v>
      </c>
      <c r="E26" s="143" t="s">
        <v>20</v>
      </c>
      <c r="F26" s="144" t="s">
        <v>32</v>
      </c>
      <c r="G26" s="27">
        <f>IF(OR(テーブル141523242533[[#This Row],[列2]]="",
          テーブル141523242533[[#This Row],[列4]]=""),
     0,
     IFERROR(HOUR(テーブル141523242533[[#This Row],[列4]]-テーブル141523242533[[#This Row],[列15]]-テーブル141523242533[[#This Row],[列2]]),
                  IFERROR(HOUR(テーブル141523242533[[#This Row],[列4]]-テーブル141523242533[[#This Row],[列2]]),
                               0)))</f>
        <v>0</v>
      </c>
      <c r="H26" s="28" t="s">
        <v>22</v>
      </c>
      <c r="I26" s="34" t="str">
        <f>IF(OR(テーブル141523242533[[#This Row],[列2]]="",
          テーブル141523242533[[#This Row],[列4]]=""),
     "00",
     IF(ISERROR(MINUTE(テーブル141523242533[[#This Row],[列4]]-テーブル141523242533[[#This Row],[列15]]-テーブル141523242533[[#This Row],[列2]])),
        IF(ISERROR(MINUTE(テーブル141523242533[[#This Row],[列4]]-テーブル141523242533[[#This Row],[列2]])),
           "00",
           IF(MINUTE(テーブル141523242533[[#This Row],[列4]]-テーブル141523242533[[#This Row],[列2]])&lt;30,
              "00",
              30)),
        IF(MINUTE(テーブル141523242533[[#This Row],[列4]]-テーブル141523242533[[#This Row],[列15]]-テーブル141523242533[[#This Row],[列2]])&lt;30,
           "00",
           30)))</f>
        <v>00</v>
      </c>
      <c r="J26" s="30" t="s">
        <v>23</v>
      </c>
      <c r="K26" s="31">
        <f>IFERROR((テーブル141523242533[[#This Row],[列5]]+テーブル141523242533[[#This Row],[列7]]/60)*$C$5,"")</f>
        <v>0</v>
      </c>
      <c r="L26" s="32" t="s">
        <v>4</v>
      </c>
      <c r="M26" s="149"/>
      <c r="N26" s="33"/>
      <c r="O26" s="50"/>
      <c r="P26" s="25"/>
    </row>
    <row r="27" spans="1:16" ht="22.5" customHeight="1" x14ac:dyDescent="0.15">
      <c r="A27" s="137"/>
      <c r="B27" s="160" t="str">
        <f>IF(テーブル141523242533[[#This Row],[列1]]="",
    "",
    TEXT(テーブル141523242533[[#This Row],[列1]],"(aaa)"))</f>
        <v/>
      </c>
      <c r="C27" s="138" t="s">
        <v>20</v>
      </c>
      <c r="D27" s="59" t="s">
        <v>21</v>
      </c>
      <c r="E27" s="143" t="s">
        <v>20</v>
      </c>
      <c r="F27" s="144" t="s">
        <v>32</v>
      </c>
      <c r="G27" s="27">
        <f>IF(OR(テーブル141523242533[[#This Row],[列2]]="",
          テーブル141523242533[[#This Row],[列4]]=""),
     0,
     IFERROR(HOUR(テーブル141523242533[[#This Row],[列4]]-テーブル141523242533[[#This Row],[列15]]-テーブル141523242533[[#This Row],[列2]]),
                  IFERROR(HOUR(テーブル141523242533[[#This Row],[列4]]-テーブル141523242533[[#This Row],[列2]]),
                               0)))</f>
        <v>0</v>
      </c>
      <c r="H27" s="28" t="s">
        <v>22</v>
      </c>
      <c r="I27" s="34" t="str">
        <f>IF(OR(テーブル141523242533[[#This Row],[列2]]="",
          テーブル141523242533[[#This Row],[列4]]=""),
     "00",
     IF(ISERROR(MINUTE(テーブル141523242533[[#This Row],[列4]]-テーブル141523242533[[#This Row],[列15]]-テーブル141523242533[[#This Row],[列2]])),
        IF(ISERROR(MINUTE(テーブル141523242533[[#This Row],[列4]]-テーブル141523242533[[#This Row],[列2]])),
           "00",
           IF(MINUTE(テーブル141523242533[[#This Row],[列4]]-テーブル141523242533[[#This Row],[列2]])&lt;30,
              "00",
              30)),
        IF(MINUTE(テーブル141523242533[[#This Row],[列4]]-テーブル141523242533[[#This Row],[列15]]-テーブル141523242533[[#This Row],[列2]])&lt;30,
           "00",
           30)))</f>
        <v>00</v>
      </c>
      <c r="J27" s="30" t="s">
        <v>23</v>
      </c>
      <c r="K27" s="31">
        <f>IFERROR((テーブル141523242533[[#This Row],[列5]]+テーブル141523242533[[#This Row],[列7]]/60)*$C$5,"")</f>
        <v>0</v>
      </c>
      <c r="L27" s="32" t="s">
        <v>4</v>
      </c>
      <c r="M27" s="149"/>
      <c r="N27" s="33"/>
      <c r="O27" s="50"/>
      <c r="P27" s="25"/>
    </row>
    <row r="28" spans="1:16" ht="22.5" customHeight="1" x14ac:dyDescent="0.15">
      <c r="A28" s="137"/>
      <c r="B28" s="160" t="str">
        <f>IF(テーブル141523242533[[#This Row],[列1]]="",
    "",
    TEXT(テーブル141523242533[[#This Row],[列1]],"(aaa)"))</f>
        <v/>
      </c>
      <c r="C28" s="138" t="s">
        <v>20</v>
      </c>
      <c r="D28" s="59" t="s">
        <v>21</v>
      </c>
      <c r="E28" s="143" t="s">
        <v>20</v>
      </c>
      <c r="F28" s="144" t="s">
        <v>32</v>
      </c>
      <c r="G28" s="27">
        <f>IF(OR(テーブル141523242533[[#This Row],[列2]]="",
          テーブル141523242533[[#This Row],[列4]]=""),
     0,
     IFERROR(HOUR(テーブル141523242533[[#This Row],[列4]]-テーブル141523242533[[#This Row],[列15]]-テーブル141523242533[[#This Row],[列2]]),
                  IFERROR(HOUR(テーブル141523242533[[#This Row],[列4]]-テーブル141523242533[[#This Row],[列2]]),
                               0)))</f>
        <v>0</v>
      </c>
      <c r="H28" s="28" t="s">
        <v>22</v>
      </c>
      <c r="I28" s="34" t="str">
        <f>IF(OR(テーブル141523242533[[#This Row],[列2]]="",
          テーブル141523242533[[#This Row],[列4]]=""),
     "00",
     IF(ISERROR(MINUTE(テーブル141523242533[[#This Row],[列4]]-テーブル141523242533[[#This Row],[列15]]-テーブル141523242533[[#This Row],[列2]])),
        IF(ISERROR(MINUTE(テーブル141523242533[[#This Row],[列4]]-テーブル141523242533[[#This Row],[列2]])),
           "00",
           IF(MINUTE(テーブル141523242533[[#This Row],[列4]]-テーブル141523242533[[#This Row],[列2]])&lt;30,
              "00",
              30)),
        IF(MINUTE(テーブル141523242533[[#This Row],[列4]]-テーブル141523242533[[#This Row],[列15]]-テーブル141523242533[[#This Row],[列2]])&lt;30,
           "00",
           30)))</f>
        <v>00</v>
      </c>
      <c r="J28" s="30" t="s">
        <v>23</v>
      </c>
      <c r="K28" s="31">
        <f>IFERROR((テーブル141523242533[[#This Row],[列5]]+テーブル141523242533[[#This Row],[列7]]/60)*$C$5,"")</f>
        <v>0</v>
      </c>
      <c r="L28" s="32" t="s">
        <v>4</v>
      </c>
      <c r="M28" s="149"/>
      <c r="N28" s="33"/>
      <c r="O28" s="50"/>
      <c r="P28" s="25"/>
    </row>
    <row r="29" spans="1:16" ht="22.5" customHeight="1" x14ac:dyDescent="0.15">
      <c r="A29" s="137"/>
      <c r="B29" s="160" t="str">
        <f>IF(テーブル141523242533[[#This Row],[列1]]="",
    "",
    TEXT(テーブル141523242533[[#This Row],[列1]],"(aaa)"))</f>
        <v/>
      </c>
      <c r="C29" s="138" t="s">
        <v>20</v>
      </c>
      <c r="D29" s="59" t="s">
        <v>21</v>
      </c>
      <c r="E29" s="143" t="s">
        <v>20</v>
      </c>
      <c r="F29" s="144" t="s">
        <v>32</v>
      </c>
      <c r="G29" s="27">
        <f>IF(OR(テーブル141523242533[[#This Row],[列2]]="",
          テーブル141523242533[[#This Row],[列4]]=""),
     0,
     IFERROR(HOUR(テーブル141523242533[[#This Row],[列4]]-テーブル141523242533[[#This Row],[列15]]-テーブル141523242533[[#This Row],[列2]]),
                  IFERROR(HOUR(テーブル141523242533[[#This Row],[列4]]-テーブル141523242533[[#This Row],[列2]]),
                               0)))</f>
        <v>0</v>
      </c>
      <c r="H29" s="28" t="s">
        <v>22</v>
      </c>
      <c r="I29" s="34" t="str">
        <f>IF(OR(テーブル141523242533[[#This Row],[列2]]="",
          テーブル141523242533[[#This Row],[列4]]=""),
     "00",
     IF(ISERROR(MINUTE(テーブル141523242533[[#This Row],[列4]]-テーブル141523242533[[#This Row],[列15]]-テーブル141523242533[[#This Row],[列2]])),
        IF(ISERROR(MINUTE(テーブル141523242533[[#This Row],[列4]]-テーブル141523242533[[#This Row],[列2]])),
           "00",
           IF(MINUTE(テーブル141523242533[[#This Row],[列4]]-テーブル141523242533[[#This Row],[列2]])&lt;30,
              "00",
              30)),
        IF(MINUTE(テーブル141523242533[[#This Row],[列4]]-テーブル141523242533[[#This Row],[列15]]-テーブル141523242533[[#This Row],[列2]])&lt;30,
           "00",
           30)))</f>
        <v>00</v>
      </c>
      <c r="J29" s="30" t="s">
        <v>23</v>
      </c>
      <c r="K29" s="31">
        <f>IFERROR((テーブル141523242533[[#This Row],[列5]]+テーブル141523242533[[#This Row],[列7]]/60)*$C$5,"")</f>
        <v>0</v>
      </c>
      <c r="L29" s="32" t="s">
        <v>4</v>
      </c>
      <c r="M29" s="149"/>
      <c r="N29" s="33"/>
      <c r="O29" s="50"/>
      <c r="P29" s="25"/>
    </row>
    <row r="30" spans="1:16" ht="22.5" customHeight="1" thickBot="1" x14ac:dyDescent="0.2">
      <c r="A30" s="139"/>
      <c r="B30" s="161" t="str">
        <f>IF(テーブル141523242533[[#This Row],[列1]]="",
    "",
    TEXT(テーブル141523242533[[#This Row],[列1]],"(aaa)"))</f>
        <v/>
      </c>
      <c r="C30" s="140" t="s">
        <v>20</v>
      </c>
      <c r="D30" s="35" t="s">
        <v>21</v>
      </c>
      <c r="E30" s="145" t="s">
        <v>20</v>
      </c>
      <c r="F30" s="146" t="s">
        <v>32</v>
      </c>
      <c r="G30" s="36">
        <f>IF(OR(テーブル141523242533[[#This Row],[列2]]="",
          テーブル141523242533[[#This Row],[列4]]=""),
     0,
     IFERROR(HOUR(テーブル141523242533[[#This Row],[列4]]-テーブル141523242533[[#This Row],[列15]]-テーブル141523242533[[#This Row],[列2]]),
                  IFERROR(HOUR(テーブル141523242533[[#This Row],[列4]]-テーブル141523242533[[#This Row],[列2]]),
                               0)))</f>
        <v>0</v>
      </c>
      <c r="H30" s="37" t="s">
        <v>22</v>
      </c>
      <c r="I30" s="38" t="str">
        <f>IF(OR(テーブル141523242533[[#This Row],[列2]]="",
          テーブル141523242533[[#This Row],[列4]]=""),
     "00",
     IF(ISERROR(MINUTE(テーブル141523242533[[#This Row],[列4]]-テーブル141523242533[[#This Row],[列15]]-テーブル141523242533[[#This Row],[列2]])),
        IF(ISERROR(MINUTE(テーブル141523242533[[#This Row],[列4]]-テーブル141523242533[[#This Row],[列2]])),
           "00",
           IF(MINUTE(テーブル141523242533[[#This Row],[列4]]-テーブル141523242533[[#This Row],[列2]])&lt;30,
              "00",
              30)),
        IF(MINUTE(テーブル141523242533[[#This Row],[列4]]-テーブル141523242533[[#This Row],[列15]]-テーブル141523242533[[#This Row],[列2]])&lt;30,
           "00",
           30)))</f>
        <v>00</v>
      </c>
      <c r="J30" s="39" t="s">
        <v>23</v>
      </c>
      <c r="K30" s="40">
        <f>IFERROR((テーブル141523242533[[#This Row],[列5]]+テーブル141523242533[[#This Row],[列7]]/60)*$C$5,"")</f>
        <v>0</v>
      </c>
      <c r="L30" s="41" t="s">
        <v>4</v>
      </c>
      <c r="M30" s="150"/>
      <c r="N30" s="42"/>
      <c r="O30" s="50"/>
      <c r="P30" s="25"/>
    </row>
    <row r="31" spans="1:16" ht="22.5" customHeight="1" thickBot="1" x14ac:dyDescent="0.2">
      <c r="A31" s="189" t="s">
        <v>27</v>
      </c>
      <c r="B31" s="190"/>
      <c r="C31" s="191"/>
      <c r="D31" s="192"/>
      <c r="E31" s="193"/>
      <c r="F31" s="57"/>
      <c r="G31" s="194">
        <f>SUM(テーブル141523242533[[#All],[列5]])+SUM(テーブル141523242533[[#All],[列7]])/60</f>
        <v>0</v>
      </c>
      <c r="H31" s="195"/>
      <c r="I31" s="196" t="s">
        <v>24</v>
      </c>
      <c r="J31" s="197"/>
      <c r="K31" s="43">
        <f>SUM(テーブル141523242533[[#All],[列9]])</f>
        <v>0</v>
      </c>
      <c r="L31" s="44" t="s">
        <v>4</v>
      </c>
      <c r="M31" s="185"/>
      <c r="N31" s="186"/>
    </row>
    <row r="32" spans="1:16" x14ac:dyDescent="0.15">
      <c r="A32" s="45"/>
      <c r="B32" s="45"/>
      <c r="C32" s="46"/>
      <c r="D32" s="46"/>
      <c r="E32" s="46"/>
      <c r="F32" s="46"/>
      <c r="G32" s="47"/>
      <c r="H32" s="47"/>
      <c r="I32" s="46"/>
      <c r="J32" s="46"/>
      <c r="K32" s="48"/>
      <c r="L32" s="10"/>
      <c r="M32" s="49"/>
    </row>
  </sheetData>
  <sheetProtection selectLockedCells="1"/>
  <mergeCells count="17">
    <mergeCell ref="K7:L7"/>
    <mergeCell ref="D1:M1"/>
    <mergeCell ref="A2:M2"/>
    <mergeCell ref="A3:B3"/>
    <mergeCell ref="C3:E3"/>
    <mergeCell ref="A4:B4"/>
    <mergeCell ref="C4:E4"/>
    <mergeCell ref="A5:B5"/>
    <mergeCell ref="C5:E5"/>
    <mergeCell ref="A7:B7"/>
    <mergeCell ref="C7:E7"/>
    <mergeCell ref="G7:J7"/>
    <mergeCell ref="A31:B31"/>
    <mergeCell ref="C31:E31"/>
    <mergeCell ref="G31:H31"/>
    <mergeCell ref="I31:J31"/>
    <mergeCell ref="M31:N31"/>
  </mergeCells>
  <phoneticPr fontId="2"/>
  <printOptions horizontalCentered="1"/>
  <pageMargins left="0.39370078740157483" right="0.39370078740157483" top="0.78740157480314965" bottom="0.78740157480314965" header="0.23622047244094491" footer="0.31496062992125984"/>
  <pageSetup paperSize="9" orientation="portrait" r:id="rId1"/>
  <headerFooter alignWithMargins="0"/>
  <drawing r:id="rId2"/>
  <tableParts count="1">
    <tablePart r:id="rId3"/>
  </tablePart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P32"/>
  <sheetViews>
    <sheetView zoomScale="110" zoomScaleNormal="110" workbookViewId="0">
      <selection activeCell="B8" sqref="B8:B30"/>
    </sheetView>
  </sheetViews>
  <sheetFormatPr defaultColWidth="11.375" defaultRowHeight="10.5" x14ac:dyDescent="0.15"/>
  <cols>
    <col min="1" max="1" width="6.25" style="8" customWidth="1"/>
    <col min="2" max="2" width="3.125" style="8" customWidth="1"/>
    <col min="3" max="3" width="6.25" style="8" customWidth="1"/>
    <col min="4" max="4" width="3.125" style="13" customWidth="1"/>
    <col min="5" max="6" width="6.25" style="8" customWidth="1"/>
    <col min="7" max="10" width="3.125" style="8" customWidth="1"/>
    <col min="11" max="11" width="6.25" style="8" customWidth="1"/>
    <col min="12" max="12" width="3.125" style="8" customWidth="1"/>
    <col min="13" max="13" width="37.5" style="11" customWidth="1"/>
    <col min="14" max="15" width="6.25" style="8" customWidth="1"/>
    <col min="16" max="256" width="11.375" style="8"/>
    <col min="257" max="257" width="16.75" style="8" customWidth="1"/>
    <col min="258" max="258" width="11.125" style="8" customWidth="1"/>
    <col min="259" max="259" width="3.75" style="8" bestFit="1" customWidth="1"/>
    <col min="260" max="260" width="11.125" style="8" customWidth="1"/>
    <col min="261" max="261" width="6" style="8" customWidth="1"/>
    <col min="262" max="262" width="5.125" style="8" customWidth="1"/>
    <col min="263" max="263" width="5.75" style="8" customWidth="1"/>
    <col min="264" max="264" width="3.125" style="8" customWidth="1"/>
    <col min="265" max="265" width="12.875" style="8" customWidth="1"/>
    <col min="266" max="266" width="2.875" style="8" customWidth="1"/>
    <col min="267" max="267" width="83.875" style="8" customWidth="1"/>
    <col min="268" max="512" width="11.375" style="8"/>
    <col min="513" max="513" width="16.75" style="8" customWidth="1"/>
    <col min="514" max="514" width="11.125" style="8" customWidth="1"/>
    <col min="515" max="515" width="3.75" style="8" bestFit="1" customWidth="1"/>
    <col min="516" max="516" width="11.125" style="8" customWidth="1"/>
    <col min="517" max="517" width="6" style="8" customWidth="1"/>
    <col min="518" max="518" width="5.125" style="8" customWidth="1"/>
    <col min="519" max="519" width="5.75" style="8" customWidth="1"/>
    <col min="520" max="520" width="3.125" style="8" customWidth="1"/>
    <col min="521" max="521" width="12.875" style="8" customWidth="1"/>
    <col min="522" max="522" width="2.875" style="8" customWidth="1"/>
    <col min="523" max="523" width="83.875" style="8" customWidth="1"/>
    <col min="524" max="768" width="11.375" style="8"/>
    <col min="769" max="769" width="16.75" style="8" customWidth="1"/>
    <col min="770" max="770" width="11.125" style="8" customWidth="1"/>
    <col min="771" max="771" width="3.75" style="8" bestFit="1" customWidth="1"/>
    <col min="772" max="772" width="11.125" style="8" customWidth="1"/>
    <col min="773" max="773" width="6" style="8" customWidth="1"/>
    <col min="774" max="774" width="5.125" style="8" customWidth="1"/>
    <col min="775" max="775" width="5.75" style="8" customWidth="1"/>
    <col min="776" max="776" width="3.125" style="8" customWidth="1"/>
    <col min="777" max="777" width="12.875" style="8" customWidth="1"/>
    <col min="778" max="778" width="2.875" style="8" customWidth="1"/>
    <col min="779" max="779" width="83.875" style="8" customWidth="1"/>
    <col min="780" max="1024" width="11.375" style="8"/>
    <col min="1025" max="1025" width="16.75" style="8" customWidth="1"/>
    <col min="1026" max="1026" width="11.125" style="8" customWidth="1"/>
    <col min="1027" max="1027" width="3.75" style="8" bestFit="1" customWidth="1"/>
    <col min="1028" max="1028" width="11.125" style="8" customWidth="1"/>
    <col min="1029" max="1029" width="6" style="8" customWidth="1"/>
    <col min="1030" max="1030" width="5.125" style="8" customWidth="1"/>
    <col min="1031" max="1031" width="5.75" style="8" customWidth="1"/>
    <col min="1032" max="1032" width="3.125" style="8" customWidth="1"/>
    <col min="1033" max="1033" width="12.875" style="8" customWidth="1"/>
    <col min="1034" max="1034" width="2.875" style="8" customWidth="1"/>
    <col min="1035" max="1035" width="83.875" style="8" customWidth="1"/>
    <col min="1036" max="1280" width="11.375" style="8"/>
    <col min="1281" max="1281" width="16.75" style="8" customWidth="1"/>
    <col min="1282" max="1282" width="11.125" style="8" customWidth="1"/>
    <col min="1283" max="1283" width="3.75" style="8" bestFit="1" customWidth="1"/>
    <col min="1284" max="1284" width="11.125" style="8" customWidth="1"/>
    <col min="1285" max="1285" width="6" style="8" customWidth="1"/>
    <col min="1286" max="1286" width="5.125" style="8" customWidth="1"/>
    <col min="1287" max="1287" width="5.75" style="8" customWidth="1"/>
    <col min="1288" max="1288" width="3.125" style="8" customWidth="1"/>
    <col min="1289" max="1289" width="12.875" style="8" customWidth="1"/>
    <col min="1290" max="1290" width="2.875" style="8" customWidth="1"/>
    <col min="1291" max="1291" width="83.875" style="8" customWidth="1"/>
    <col min="1292" max="1536" width="11.375" style="8"/>
    <col min="1537" max="1537" width="16.75" style="8" customWidth="1"/>
    <col min="1538" max="1538" width="11.125" style="8" customWidth="1"/>
    <col min="1539" max="1539" width="3.75" style="8" bestFit="1" customWidth="1"/>
    <col min="1540" max="1540" width="11.125" style="8" customWidth="1"/>
    <col min="1541" max="1541" width="6" style="8" customWidth="1"/>
    <col min="1542" max="1542" width="5.125" style="8" customWidth="1"/>
    <col min="1543" max="1543" width="5.75" style="8" customWidth="1"/>
    <col min="1544" max="1544" width="3.125" style="8" customWidth="1"/>
    <col min="1545" max="1545" width="12.875" style="8" customWidth="1"/>
    <col min="1546" max="1546" width="2.875" style="8" customWidth="1"/>
    <col min="1547" max="1547" width="83.875" style="8" customWidth="1"/>
    <col min="1548" max="1792" width="11.375" style="8"/>
    <col min="1793" max="1793" width="16.75" style="8" customWidth="1"/>
    <col min="1794" max="1794" width="11.125" style="8" customWidth="1"/>
    <col min="1795" max="1795" width="3.75" style="8" bestFit="1" customWidth="1"/>
    <col min="1796" max="1796" width="11.125" style="8" customWidth="1"/>
    <col min="1797" max="1797" width="6" style="8" customWidth="1"/>
    <col min="1798" max="1798" width="5.125" style="8" customWidth="1"/>
    <col min="1799" max="1799" width="5.75" style="8" customWidth="1"/>
    <col min="1800" max="1800" width="3.125" style="8" customWidth="1"/>
    <col min="1801" max="1801" width="12.875" style="8" customWidth="1"/>
    <col min="1802" max="1802" width="2.875" style="8" customWidth="1"/>
    <col min="1803" max="1803" width="83.875" style="8" customWidth="1"/>
    <col min="1804" max="2048" width="11.375" style="8"/>
    <col min="2049" max="2049" width="16.75" style="8" customWidth="1"/>
    <col min="2050" max="2050" width="11.125" style="8" customWidth="1"/>
    <col min="2051" max="2051" width="3.75" style="8" bestFit="1" customWidth="1"/>
    <col min="2052" max="2052" width="11.125" style="8" customWidth="1"/>
    <col min="2053" max="2053" width="6" style="8" customWidth="1"/>
    <col min="2054" max="2054" width="5.125" style="8" customWidth="1"/>
    <col min="2055" max="2055" width="5.75" style="8" customWidth="1"/>
    <col min="2056" max="2056" width="3.125" style="8" customWidth="1"/>
    <col min="2057" max="2057" width="12.875" style="8" customWidth="1"/>
    <col min="2058" max="2058" width="2.875" style="8" customWidth="1"/>
    <col min="2059" max="2059" width="83.875" style="8" customWidth="1"/>
    <col min="2060" max="2304" width="11.375" style="8"/>
    <col min="2305" max="2305" width="16.75" style="8" customWidth="1"/>
    <col min="2306" max="2306" width="11.125" style="8" customWidth="1"/>
    <col min="2307" max="2307" width="3.75" style="8" bestFit="1" customWidth="1"/>
    <col min="2308" max="2308" width="11.125" style="8" customWidth="1"/>
    <col min="2309" max="2309" width="6" style="8" customWidth="1"/>
    <col min="2310" max="2310" width="5.125" style="8" customWidth="1"/>
    <col min="2311" max="2311" width="5.75" style="8" customWidth="1"/>
    <col min="2312" max="2312" width="3.125" style="8" customWidth="1"/>
    <col min="2313" max="2313" width="12.875" style="8" customWidth="1"/>
    <col min="2314" max="2314" width="2.875" style="8" customWidth="1"/>
    <col min="2315" max="2315" width="83.875" style="8" customWidth="1"/>
    <col min="2316" max="2560" width="11.375" style="8"/>
    <col min="2561" max="2561" width="16.75" style="8" customWidth="1"/>
    <col min="2562" max="2562" width="11.125" style="8" customWidth="1"/>
    <col min="2563" max="2563" width="3.75" style="8" bestFit="1" customWidth="1"/>
    <col min="2564" max="2564" width="11.125" style="8" customWidth="1"/>
    <col min="2565" max="2565" width="6" style="8" customWidth="1"/>
    <col min="2566" max="2566" width="5.125" style="8" customWidth="1"/>
    <col min="2567" max="2567" width="5.75" style="8" customWidth="1"/>
    <col min="2568" max="2568" width="3.125" style="8" customWidth="1"/>
    <col min="2569" max="2569" width="12.875" style="8" customWidth="1"/>
    <col min="2570" max="2570" width="2.875" style="8" customWidth="1"/>
    <col min="2571" max="2571" width="83.875" style="8" customWidth="1"/>
    <col min="2572" max="2816" width="11.375" style="8"/>
    <col min="2817" max="2817" width="16.75" style="8" customWidth="1"/>
    <col min="2818" max="2818" width="11.125" style="8" customWidth="1"/>
    <col min="2819" max="2819" width="3.75" style="8" bestFit="1" customWidth="1"/>
    <col min="2820" max="2820" width="11.125" style="8" customWidth="1"/>
    <col min="2821" max="2821" width="6" style="8" customWidth="1"/>
    <col min="2822" max="2822" width="5.125" style="8" customWidth="1"/>
    <col min="2823" max="2823" width="5.75" style="8" customWidth="1"/>
    <col min="2824" max="2824" width="3.125" style="8" customWidth="1"/>
    <col min="2825" max="2825" width="12.875" style="8" customWidth="1"/>
    <col min="2826" max="2826" width="2.875" style="8" customWidth="1"/>
    <col min="2827" max="2827" width="83.875" style="8" customWidth="1"/>
    <col min="2828" max="3072" width="11.375" style="8"/>
    <col min="3073" max="3073" width="16.75" style="8" customWidth="1"/>
    <col min="3074" max="3074" width="11.125" style="8" customWidth="1"/>
    <col min="3075" max="3075" width="3.75" style="8" bestFit="1" customWidth="1"/>
    <col min="3076" max="3076" width="11.125" style="8" customWidth="1"/>
    <col min="3077" max="3077" width="6" style="8" customWidth="1"/>
    <col min="3078" max="3078" width="5.125" style="8" customWidth="1"/>
    <col min="3079" max="3079" width="5.75" style="8" customWidth="1"/>
    <col min="3080" max="3080" width="3.125" style="8" customWidth="1"/>
    <col min="3081" max="3081" width="12.875" style="8" customWidth="1"/>
    <col min="3082" max="3082" width="2.875" style="8" customWidth="1"/>
    <col min="3083" max="3083" width="83.875" style="8" customWidth="1"/>
    <col min="3084" max="3328" width="11.375" style="8"/>
    <col min="3329" max="3329" width="16.75" style="8" customWidth="1"/>
    <col min="3330" max="3330" width="11.125" style="8" customWidth="1"/>
    <col min="3331" max="3331" width="3.75" style="8" bestFit="1" customWidth="1"/>
    <col min="3332" max="3332" width="11.125" style="8" customWidth="1"/>
    <col min="3333" max="3333" width="6" style="8" customWidth="1"/>
    <col min="3334" max="3334" width="5.125" style="8" customWidth="1"/>
    <col min="3335" max="3335" width="5.75" style="8" customWidth="1"/>
    <col min="3336" max="3336" width="3.125" style="8" customWidth="1"/>
    <col min="3337" max="3337" width="12.875" style="8" customWidth="1"/>
    <col min="3338" max="3338" width="2.875" style="8" customWidth="1"/>
    <col min="3339" max="3339" width="83.875" style="8" customWidth="1"/>
    <col min="3340" max="3584" width="11.375" style="8"/>
    <col min="3585" max="3585" width="16.75" style="8" customWidth="1"/>
    <col min="3586" max="3586" width="11.125" style="8" customWidth="1"/>
    <col min="3587" max="3587" width="3.75" style="8" bestFit="1" customWidth="1"/>
    <col min="3588" max="3588" width="11.125" style="8" customWidth="1"/>
    <col min="3589" max="3589" width="6" style="8" customWidth="1"/>
    <col min="3590" max="3590" width="5.125" style="8" customWidth="1"/>
    <col min="3591" max="3591" width="5.75" style="8" customWidth="1"/>
    <col min="3592" max="3592" width="3.125" style="8" customWidth="1"/>
    <col min="3593" max="3593" width="12.875" style="8" customWidth="1"/>
    <col min="3594" max="3594" width="2.875" style="8" customWidth="1"/>
    <col min="3595" max="3595" width="83.875" style="8" customWidth="1"/>
    <col min="3596" max="3840" width="11.375" style="8"/>
    <col min="3841" max="3841" width="16.75" style="8" customWidth="1"/>
    <col min="3842" max="3842" width="11.125" style="8" customWidth="1"/>
    <col min="3843" max="3843" width="3.75" style="8" bestFit="1" customWidth="1"/>
    <col min="3844" max="3844" width="11.125" style="8" customWidth="1"/>
    <col min="3845" max="3845" width="6" style="8" customWidth="1"/>
    <col min="3846" max="3846" width="5.125" style="8" customWidth="1"/>
    <col min="3847" max="3847" width="5.75" style="8" customWidth="1"/>
    <col min="3848" max="3848" width="3.125" style="8" customWidth="1"/>
    <col min="3849" max="3849" width="12.875" style="8" customWidth="1"/>
    <col min="3850" max="3850" width="2.875" style="8" customWidth="1"/>
    <col min="3851" max="3851" width="83.875" style="8" customWidth="1"/>
    <col min="3852" max="4096" width="11.375" style="8"/>
    <col min="4097" max="4097" width="16.75" style="8" customWidth="1"/>
    <col min="4098" max="4098" width="11.125" style="8" customWidth="1"/>
    <col min="4099" max="4099" width="3.75" style="8" bestFit="1" customWidth="1"/>
    <col min="4100" max="4100" width="11.125" style="8" customWidth="1"/>
    <col min="4101" max="4101" width="6" style="8" customWidth="1"/>
    <col min="4102" max="4102" width="5.125" style="8" customWidth="1"/>
    <col min="4103" max="4103" width="5.75" style="8" customWidth="1"/>
    <col min="4104" max="4104" width="3.125" style="8" customWidth="1"/>
    <col min="4105" max="4105" width="12.875" style="8" customWidth="1"/>
    <col min="4106" max="4106" width="2.875" style="8" customWidth="1"/>
    <col min="4107" max="4107" width="83.875" style="8" customWidth="1"/>
    <col min="4108" max="4352" width="11.375" style="8"/>
    <col min="4353" max="4353" width="16.75" style="8" customWidth="1"/>
    <col min="4354" max="4354" width="11.125" style="8" customWidth="1"/>
    <col min="4355" max="4355" width="3.75" style="8" bestFit="1" customWidth="1"/>
    <col min="4356" max="4356" width="11.125" style="8" customWidth="1"/>
    <col min="4357" max="4357" width="6" style="8" customWidth="1"/>
    <col min="4358" max="4358" width="5.125" style="8" customWidth="1"/>
    <col min="4359" max="4359" width="5.75" style="8" customWidth="1"/>
    <col min="4360" max="4360" width="3.125" style="8" customWidth="1"/>
    <col min="4361" max="4361" width="12.875" style="8" customWidth="1"/>
    <col min="4362" max="4362" width="2.875" style="8" customWidth="1"/>
    <col min="4363" max="4363" width="83.875" style="8" customWidth="1"/>
    <col min="4364" max="4608" width="11.375" style="8"/>
    <col min="4609" max="4609" width="16.75" style="8" customWidth="1"/>
    <col min="4610" max="4610" width="11.125" style="8" customWidth="1"/>
    <col min="4611" max="4611" width="3.75" style="8" bestFit="1" customWidth="1"/>
    <col min="4612" max="4612" width="11.125" style="8" customWidth="1"/>
    <col min="4613" max="4613" width="6" style="8" customWidth="1"/>
    <col min="4614" max="4614" width="5.125" style="8" customWidth="1"/>
    <col min="4615" max="4615" width="5.75" style="8" customWidth="1"/>
    <col min="4616" max="4616" width="3.125" style="8" customWidth="1"/>
    <col min="4617" max="4617" width="12.875" style="8" customWidth="1"/>
    <col min="4618" max="4618" width="2.875" style="8" customWidth="1"/>
    <col min="4619" max="4619" width="83.875" style="8" customWidth="1"/>
    <col min="4620" max="4864" width="11.375" style="8"/>
    <col min="4865" max="4865" width="16.75" style="8" customWidth="1"/>
    <col min="4866" max="4866" width="11.125" style="8" customWidth="1"/>
    <col min="4867" max="4867" width="3.75" style="8" bestFit="1" customWidth="1"/>
    <col min="4868" max="4868" width="11.125" style="8" customWidth="1"/>
    <col min="4869" max="4869" width="6" style="8" customWidth="1"/>
    <col min="4870" max="4870" width="5.125" style="8" customWidth="1"/>
    <col min="4871" max="4871" width="5.75" style="8" customWidth="1"/>
    <col min="4872" max="4872" width="3.125" style="8" customWidth="1"/>
    <col min="4873" max="4873" width="12.875" style="8" customWidth="1"/>
    <col min="4874" max="4874" width="2.875" style="8" customWidth="1"/>
    <col min="4875" max="4875" width="83.875" style="8" customWidth="1"/>
    <col min="4876" max="5120" width="11.375" style="8"/>
    <col min="5121" max="5121" width="16.75" style="8" customWidth="1"/>
    <col min="5122" max="5122" width="11.125" style="8" customWidth="1"/>
    <col min="5123" max="5123" width="3.75" style="8" bestFit="1" customWidth="1"/>
    <col min="5124" max="5124" width="11.125" style="8" customWidth="1"/>
    <col min="5125" max="5125" width="6" style="8" customWidth="1"/>
    <col min="5126" max="5126" width="5.125" style="8" customWidth="1"/>
    <col min="5127" max="5127" width="5.75" style="8" customWidth="1"/>
    <col min="5128" max="5128" width="3.125" style="8" customWidth="1"/>
    <col min="5129" max="5129" width="12.875" style="8" customWidth="1"/>
    <col min="5130" max="5130" width="2.875" style="8" customWidth="1"/>
    <col min="5131" max="5131" width="83.875" style="8" customWidth="1"/>
    <col min="5132" max="5376" width="11.375" style="8"/>
    <col min="5377" max="5377" width="16.75" style="8" customWidth="1"/>
    <col min="5378" max="5378" width="11.125" style="8" customWidth="1"/>
    <col min="5379" max="5379" width="3.75" style="8" bestFit="1" customWidth="1"/>
    <col min="5380" max="5380" width="11.125" style="8" customWidth="1"/>
    <col min="5381" max="5381" width="6" style="8" customWidth="1"/>
    <col min="5382" max="5382" width="5.125" style="8" customWidth="1"/>
    <col min="5383" max="5383" width="5.75" style="8" customWidth="1"/>
    <col min="5384" max="5384" width="3.125" style="8" customWidth="1"/>
    <col min="5385" max="5385" width="12.875" style="8" customWidth="1"/>
    <col min="5386" max="5386" width="2.875" style="8" customWidth="1"/>
    <col min="5387" max="5387" width="83.875" style="8" customWidth="1"/>
    <col min="5388" max="5632" width="11.375" style="8"/>
    <col min="5633" max="5633" width="16.75" style="8" customWidth="1"/>
    <col min="5634" max="5634" width="11.125" style="8" customWidth="1"/>
    <col min="5635" max="5635" width="3.75" style="8" bestFit="1" customWidth="1"/>
    <col min="5636" max="5636" width="11.125" style="8" customWidth="1"/>
    <col min="5637" max="5637" width="6" style="8" customWidth="1"/>
    <col min="5638" max="5638" width="5.125" style="8" customWidth="1"/>
    <col min="5639" max="5639" width="5.75" style="8" customWidth="1"/>
    <col min="5640" max="5640" width="3.125" style="8" customWidth="1"/>
    <col min="5641" max="5641" width="12.875" style="8" customWidth="1"/>
    <col min="5642" max="5642" width="2.875" style="8" customWidth="1"/>
    <col min="5643" max="5643" width="83.875" style="8" customWidth="1"/>
    <col min="5644" max="5888" width="11.375" style="8"/>
    <col min="5889" max="5889" width="16.75" style="8" customWidth="1"/>
    <col min="5890" max="5890" width="11.125" style="8" customWidth="1"/>
    <col min="5891" max="5891" width="3.75" style="8" bestFit="1" customWidth="1"/>
    <col min="5892" max="5892" width="11.125" style="8" customWidth="1"/>
    <col min="5893" max="5893" width="6" style="8" customWidth="1"/>
    <col min="5894" max="5894" width="5.125" style="8" customWidth="1"/>
    <col min="5895" max="5895" width="5.75" style="8" customWidth="1"/>
    <col min="5896" max="5896" width="3.125" style="8" customWidth="1"/>
    <col min="5897" max="5897" width="12.875" style="8" customWidth="1"/>
    <col min="5898" max="5898" width="2.875" style="8" customWidth="1"/>
    <col min="5899" max="5899" width="83.875" style="8" customWidth="1"/>
    <col min="5900" max="6144" width="11.375" style="8"/>
    <col min="6145" max="6145" width="16.75" style="8" customWidth="1"/>
    <col min="6146" max="6146" width="11.125" style="8" customWidth="1"/>
    <col min="6147" max="6147" width="3.75" style="8" bestFit="1" customWidth="1"/>
    <col min="6148" max="6148" width="11.125" style="8" customWidth="1"/>
    <col min="6149" max="6149" width="6" style="8" customWidth="1"/>
    <col min="6150" max="6150" width="5.125" style="8" customWidth="1"/>
    <col min="6151" max="6151" width="5.75" style="8" customWidth="1"/>
    <col min="6152" max="6152" width="3.125" style="8" customWidth="1"/>
    <col min="6153" max="6153" width="12.875" style="8" customWidth="1"/>
    <col min="6154" max="6154" width="2.875" style="8" customWidth="1"/>
    <col min="6155" max="6155" width="83.875" style="8" customWidth="1"/>
    <col min="6156" max="6400" width="11.375" style="8"/>
    <col min="6401" max="6401" width="16.75" style="8" customWidth="1"/>
    <col min="6402" max="6402" width="11.125" style="8" customWidth="1"/>
    <col min="6403" max="6403" width="3.75" style="8" bestFit="1" customWidth="1"/>
    <col min="6404" max="6404" width="11.125" style="8" customWidth="1"/>
    <col min="6405" max="6405" width="6" style="8" customWidth="1"/>
    <col min="6406" max="6406" width="5.125" style="8" customWidth="1"/>
    <col min="6407" max="6407" width="5.75" style="8" customWidth="1"/>
    <col min="6408" max="6408" width="3.125" style="8" customWidth="1"/>
    <col min="6409" max="6409" width="12.875" style="8" customWidth="1"/>
    <col min="6410" max="6410" width="2.875" style="8" customWidth="1"/>
    <col min="6411" max="6411" width="83.875" style="8" customWidth="1"/>
    <col min="6412" max="6656" width="11.375" style="8"/>
    <col min="6657" max="6657" width="16.75" style="8" customWidth="1"/>
    <col min="6658" max="6658" width="11.125" style="8" customWidth="1"/>
    <col min="6659" max="6659" width="3.75" style="8" bestFit="1" customWidth="1"/>
    <col min="6660" max="6660" width="11.125" style="8" customWidth="1"/>
    <col min="6661" max="6661" width="6" style="8" customWidth="1"/>
    <col min="6662" max="6662" width="5.125" style="8" customWidth="1"/>
    <col min="6663" max="6663" width="5.75" style="8" customWidth="1"/>
    <col min="6664" max="6664" width="3.125" style="8" customWidth="1"/>
    <col min="6665" max="6665" width="12.875" style="8" customWidth="1"/>
    <col min="6666" max="6666" width="2.875" style="8" customWidth="1"/>
    <col min="6667" max="6667" width="83.875" style="8" customWidth="1"/>
    <col min="6668" max="6912" width="11.375" style="8"/>
    <col min="6913" max="6913" width="16.75" style="8" customWidth="1"/>
    <col min="6914" max="6914" width="11.125" style="8" customWidth="1"/>
    <col min="6915" max="6915" width="3.75" style="8" bestFit="1" customWidth="1"/>
    <col min="6916" max="6916" width="11.125" style="8" customWidth="1"/>
    <col min="6917" max="6917" width="6" style="8" customWidth="1"/>
    <col min="6918" max="6918" width="5.125" style="8" customWidth="1"/>
    <col min="6919" max="6919" width="5.75" style="8" customWidth="1"/>
    <col min="6920" max="6920" width="3.125" style="8" customWidth="1"/>
    <col min="6921" max="6921" width="12.875" style="8" customWidth="1"/>
    <col min="6922" max="6922" width="2.875" style="8" customWidth="1"/>
    <col min="6923" max="6923" width="83.875" style="8" customWidth="1"/>
    <col min="6924" max="7168" width="11.375" style="8"/>
    <col min="7169" max="7169" width="16.75" style="8" customWidth="1"/>
    <col min="7170" max="7170" width="11.125" style="8" customWidth="1"/>
    <col min="7171" max="7171" width="3.75" style="8" bestFit="1" customWidth="1"/>
    <col min="7172" max="7172" width="11.125" style="8" customWidth="1"/>
    <col min="7173" max="7173" width="6" style="8" customWidth="1"/>
    <col min="7174" max="7174" width="5.125" style="8" customWidth="1"/>
    <col min="7175" max="7175" width="5.75" style="8" customWidth="1"/>
    <col min="7176" max="7176" width="3.125" style="8" customWidth="1"/>
    <col min="7177" max="7177" width="12.875" style="8" customWidth="1"/>
    <col min="7178" max="7178" width="2.875" style="8" customWidth="1"/>
    <col min="7179" max="7179" width="83.875" style="8" customWidth="1"/>
    <col min="7180" max="7424" width="11.375" style="8"/>
    <col min="7425" max="7425" width="16.75" style="8" customWidth="1"/>
    <col min="7426" max="7426" width="11.125" style="8" customWidth="1"/>
    <col min="7427" max="7427" width="3.75" style="8" bestFit="1" customWidth="1"/>
    <col min="7428" max="7428" width="11.125" style="8" customWidth="1"/>
    <col min="7429" max="7429" width="6" style="8" customWidth="1"/>
    <col min="7430" max="7430" width="5.125" style="8" customWidth="1"/>
    <col min="7431" max="7431" width="5.75" style="8" customWidth="1"/>
    <col min="7432" max="7432" width="3.125" style="8" customWidth="1"/>
    <col min="7433" max="7433" width="12.875" style="8" customWidth="1"/>
    <col min="7434" max="7434" width="2.875" style="8" customWidth="1"/>
    <col min="7435" max="7435" width="83.875" style="8" customWidth="1"/>
    <col min="7436" max="7680" width="11.375" style="8"/>
    <col min="7681" max="7681" width="16.75" style="8" customWidth="1"/>
    <col min="7682" max="7682" width="11.125" style="8" customWidth="1"/>
    <col min="7683" max="7683" width="3.75" style="8" bestFit="1" customWidth="1"/>
    <col min="7684" max="7684" width="11.125" style="8" customWidth="1"/>
    <col min="7685" max="7685" width="6" style="8" customWidth="1"/>
    <col min="7686" max="7686" width="5.125" style="8" customWidth="1"/>
    <col min="7687" max="7687" width="5.75" style="8" customWidth="1"/>
    <col min="7688" max="7688" width="3.125" style="8" customWidth="1"/>
    <col min="7689" max="7689" width="12.875" style="8" customWidth="1"/>
    <col min="7690" max="7690" width="2.875" style="8" customWidth="1"/>
    <col min="7691" max="7691" width="83.875" style="8" customWidth="1"/>
    <col min="7692" max="7936" width="11.375" style="8"/>
    <col min="7937" max="7937" width="16.75" style="8" customWidth="1"/>
    <col min="7938" max="7938" width="11.125" style="8" customWidth="1"/>
    <col min="7939" max="7939" width="3.75" style="8" bestFit="1" customWidth="1"/>
    <col min="7940" max="7940" width="11.125" style="8" customWidth="1"/>
    <col min="7941" max="7941" width="6" style="8" customWidth="1"/>
    <col min="7942" max="7942" width="5.125" style="8" customWidth="1"/>
    <col min="7943" max="7943" width="5.75" style="8" customWidth="1"/>
    <col min="7944" max="7944" width="3.125" style="8" customWidth="1"/>
    <col min="7945" max="7945" width="12.875" style="8" customWidth="1"/>
    <col min="7946" max="7946" width="2.875" style="8" customWidth="1"/>
    <col min="7947" max="7947" width="83.875" style="8" customWidth="1"/>
    <col min="7948" max="8192" width="11.375" style="8"/>
    <col min="8193" max="8193" width="16.75" style="8" customWidth="1"/>
    <col min="8194" max="8194" width="11.125" style="8" customWidth="1"/>
    <col min="8195" max="8195" width="3.75" style="8" bestFit="1" customWidth="1"/>
    <col min="8196" max="8196" width="11.125" style="8" customWidth="1"/>
    <col min="8197" max="8197" width="6" style="8" customWidth="1"/>
    <col min="8198" max="8198" width="5.125" style="8" customWidth="1"/>
    <col min="8199" max="8199" width="5.75" style="8" customWidth="1"/>
    <col min="8200" max="8200" width="3.125" style="8" customWidth="1"/>
    <col min="8201" max="8201" width="12.875" style="8" customWidth="1"/>
    <col min="8202" max="8202" width="2.875" style="8" customWidth="1"/>
    <col min="8203" max="8203" width="83.875" style="8" customWidth="1"/>
    <col min="8204" max="8448" width="11.375" style="8"/>
    <col min="8449" max="8449" width="16.75" style="8" customWidth="1"/>
    <col min="8450" max="8450" width="11.125" style="8" customWidth="1"/>
    <col min="8451" max="8451" width="3.75" style="8" bestFit="1" customWidth="1"/>
    <col min="8452" max="8452" width="11.125" style="8" customWidth="1"/>
    <col min="8453" max="8453" width="6" style="8" customWidth="1"/>
    <col min="8454" max="8454" width="5.125" style="8" customWidth="1"/>
    <col min="8455" max="8455" width="5.75" style="8" customWidth="1"/>
    <col min="8456" max="8456" width="3.125" style="8" customWidth="1"/>
    <col min="8457" max="8457" width="12.875" style="8" customWidth="1"/>
    <col min="8458" max="8458" width="2.875" style="8" customWidth="1"/>
    <col min="8459" max="8459" width="83.875" style="8" customWidth="1"/>
    <col min="8460" max="8704" width="11.375" style="8"/>
    <col min="8705" max="8705" width="16.75" style="8" customWidth="1"/>
    <col min="8706" max="8706" width="11.125" style="8" customWidth="1"/>
    <col min="8707" max="8707" width="3.75" style="8" bestFit="1" customWidth="1"/>
    <col min="8708" max="8708" width="11.125" style="8" customWidth="1"/>
    <col min="8709" max="8709" width="6" style="8" customWidth="1"/>
    <col min="8710" max="8710" width="5.125" style="8" customWidth="1"/>
    <col min="8711" max="8711" width="5.75" style="8" customWidth="1"/>
    <col min="8712" max="8712" width="3.125" style="8" customWidth="1"/>
    <col min="8713" max="8713" width="12.875" style="8" customWidth="1"/>
    <col min="8714" max="8714" width="2.875" style="8" customWidth="1"/>
    <col min="8715" max="8715" width="83.875" style="8" customWidth="1"/>
    <col min="8716" max="8960" width="11.375" style="8"/>
    <col min="8961" max="8961" width="16.75" style="8" customWidth="1"/>
    <col min="8962" max="8962" width="11.125" style="8" customWidth="1"/>
    <col min="8963" max="8963" width="3.75" style="8" bestFit="1" customWidth="1"/>
    <col min="8964" max="8964" width="11.125" style="8" customWidth="1"/>
    <col min="8965" max="8965" width="6" style="8" customWidth="1"/>
    <col min="8966" max="8966" width="5.125" style="8" customWidth="1"/>
    <col min="8967" max="8967" width="5.75" style="8" customWidth="1"/>
    <col min="8968" max="8968" width="3.125" style="8" customWidth="1"/>
    <col min="8969" max="8969" width="12.875" style="8" customWidth="1"/>
    <col min="8970" max="8970" width="2.875" style="8" customWidth="1"/>
    <col min="8971" max="8971" width="83.875" style="8" customWidth="1"/>
    <col min="8972" max="9216" width="11.375" style="8"/>
    <col min="9217" max="9217" width="16.75" style="8" customWidth="1"/>
    <col min="9218" max="9218" width="11.125" style="8" customWidth="1"/>
    <col min="9219" max="9219" width="3.75" style="8" bestFit="1" customWidth="1"/>
    <col min="9220" max="9220" width="11.125" style="8" customWidth="1"/>
    <col min="9221" max="9221" width="6" style="8" customWidth="1"/>
    <col min="9222" max="9222" width="5.125" style="8" customWidth="1"/>
    <col min="9223" max="9223" width="5.75" style="8" customWidth="1"/>
    <col min="9224" max="9224" width="3.125" style="8" customWidth="1"/>
    <col min="9225" max="9225" width="12.875" style="8" customWidth="1"/>
    <col min="9226" max="9226" width="2.875" style="8" customWidth="1"/>
    <col min="9227" max="9227" width="83.875" style="8" customWidth="1"/>
    <col min="9228" max="9472" width="11.375" style="8"/>
    <col min="9473" max="9473" width="16.75" style="8" customWidth="1"/>
    <col min="9474" max="9474" width="11.125" style="8" customWidth="1"/>
    <col min="9475" max="9475" width="3.75" style="8" bestFit="1" customWidth="1"/>
    <col min="9476" max="9476" width="11.125" style="8" customWidth="1"/>
    <col min="9477" max="9477" width="6" style="8" customWidth="1"/>
    <col min="9478" max="9478" width="5.125" style="8" customWidth="1"/>
    <col min="9479" max="9479" width="5.75" style="8" customWidth="1"/>
    <col min="9480" max="9480" width="3.125" style="8" customWidth="1"/>
    <col min="9481" max="9481" width="12.875" style="8" customWidth="1"/>
    <col min="9482" max="9482" width="2.875" style="8" customWidth="1"/>
    <col min="9483" max="9483" width="83.875" style="8" customWidth="1"/>
    <col min="9484" max="9728" width="11.375" style="8"/>
    <col min="9729" max="9729" width="16.75" style="8" customWidth="1"/>
    <col min="9730" max="9730" width="11.125" style="8" customWidth="1"/>
    <col min="9731" max="9731" width="3.75" style="8" bestFit="1" customWidth="1"/>
    <col min="9732" max="9732" width="11.125" style="8" customWidth="1"/>
    <col min="9733" max="9733" width="6" style="8" customWidth="1"/>
    <col min="9734" max="9734" width="5.125" style="8" customWidth="1"/>
    <col min="9735" max="9735" width="5.75" style="8" customWidth="1"/>
    <col min="9736" max="9736" width="3.125" style="8" customWidth="1"/>
    <col min="9737" max="9737" width="12.875" style="8" customWidth="1"/>
    <col min="9738" max="9738" width="2.875" style="8" customWidth="1"/>
    <col min="9739" max="9739" width="83.875" style="8" customWidth="1"/>
    <col min="9740" max="9984" width="11.375" style="8"/>
    <col min="9985" max="9985" width="16.75" style="8" customWidth="1"/>
    <col min="9986" max="9986" width="11.125" style="8" customWidth="1"/>
    <col min="9987" max="9987" width="3.75" style="8" bestFit="1" customWidth="1"/>
    <col min="9988" max="9988" width="11.125" style="8" customWidth="1"/>
    <col min="9989" max="9989" width="6" style="8" customWidth="1"/>
    <col min="9990" max="9990" width="5.125" style="8" customWidth="1"/>
    <col min="9991" max="9991" width="5.75" style="8" customWidth="1"/>
    <col min="9992" max="9992" width="3.125" style="8" customWidth="1"/>
    <col min="9993" max="9993" width="12.875" style="8" customWidth="1"/>
    <col min="9994" max="9994" width="2.875" style="8" customWidth="1"/>
    <col min="9995" max="9995" width="83.875" style="8" customWidth="1"/>
    <col min="9996" max="10240" width="11.375" style="8"/>
    <col min="10241" max="10241" width="16.75" style="8" customWidth="1"/>
    <col min="10242" max="10242" width="11.125" style="8" customWidth="1"/>
    <col min="10243" max="10243" width="3.75" style="8" bestFit="1" customWidth="1"/>
    <col min="10244" max="10244" width="11.125" style="8" customWidth="1"/>
    <col min="10245" max="10245" width="6" style="8" customWidth="1"/>
    <col min="10246" max="10246" width="5.125" style="8" customWidth="1"/>
    <col min="10247" max="10247" width="5.75" style="8" customWidth="1"/>
    <col min="10248" max="10248" width="3.125" style="8" customWidth="1"/>
    <col min="10249" max="10249" width="12.875" style="8" customWidth="1"/>
    <col min="10250" max="10250" width="2.875" style="8" customWidth="1"/>
    <col min="10251" max="10251" width="83.875" style="8" customWidth="1"/>
    <col min="10252" max="10496" width="11.375" style="8"/>
    <col min="10497" max="10497" width="16.75" style="8" customWidth="1"/>
    <col min="10498" max="10498" width="11.125" style="8" customWidth="1"/>
    <col min="10499" max="10499" width="3.75" style="8" bestFit="1" customWidth="1"/>
    <col min="10500" max="10500" width="11.125" style="8" customWidth="1"/>
    <col min="10501" max="10501" width="6" style="8" customWidth="1"/>
    <col min="10502" max="10502" width="5.125" style="8" customWidth="1"/>
    <col min="10503" max="10503" width="5.75" style="8" customWidth="1"/>
    <col min="10504" max="10504" width="3.125" style="8" customWidth="1"/>
    <col min="10505" max="10505" width="12.875" style="8" customWidth="1"/>
    <col min="10506" max="10506" width="2.875" style="8" customWidth="1"/>
    <col min="10507" max="10507" width="83.875" style="8" customWidth="1"/>
    <col min="10508" max="10752" width="11.375" style="8"/>
    <col min="10753" max="10753" width="16.75" style="8" customWidth="1"/>
    <col min="10754" max="10754" width="11.125" style="8" customWidth="1"/>
    <col min="10755" max="10755" width="3.75" style="8" bestFit="1" customWidth="1"/>
    <col min="10756" max="10756" width="11.125" style="8" customWidth="1"/>
    <col min="10757" max="10757" width="6" style="8" customWidth="1"/>
    <col min="10758" max="10758" width="5.125" style="8" customWidth="1"/>
    <col min="10759" max="10759" width="5.75" style="8" customWidth="1"/>
    <col min="10760" max="10760" width="3.125" style="8" customWidth="1"/>
    <col min="10761" max="10761" width="12.875" style="8" customWidth="1"/>
    <col min="10762" max="10762" width="2.875" style="8" customWidth="1"/>
    <col min="10763" max="10763" width="83.875" style="8" customWidth="1"/>
    <col min="10764" max="11008" width="11.375" style="8"/>
    <col min="11009" max="11009" width="16.75" style="8" customWidth="1"/>
    <col min="11010" max="11010" width="11.125" style="8" customWidth="1"/>
    <col min="11011" max="11011" width="3.75" style="8" bestFit="1" customWidth="1"/>
    <col min="11012" max="11012" width="11.125" style="8" customWidth="1"/>
    <col min="11013" max="11013" width="6" style="8" customWidth="1"/>
    <col min="11014" max="11014" width="5.125" style="8" customWidth="1"/>
    <col min="11015" max="11015" width="5.75" style="8" customWidth="1"/>
    <col min="11016" max="11016" width="3.125" style="8" customWidth="1"/>
    <col min="11017" max="11017" width="12.875" style="8" customWidth="1"/>
    <col min="11018" max="11018" width="2.875" style="8" customWidth="1"/>
    <col min="11019" max="11019" width="83.875" style="8" customWidth="1"/>
    <col min="11020" max="11264" width="11.375" style="8"/>
    <col min="11265" max="11265" width="16.75" style="8" customWidth="1"/>
    <col min="11266" max="11266" width="11.125" style="8" customWidth="1"/>
    <col min="11267" max="11267" width="3.75" style="8" bestFit="1" customWidth="1"/>
    <col min="11268" max="11268" width="11.125" style="8" customWidth="1"/>
    <col min="11269" max="11269" width="6" style="8" customWidth="1"/>
    <col min="11270" max="11270" width="5.125" style="8" customWidth="1"/>
    <col min="11271" max="11271" width="5.75" style="8" customWidth="1"/>
    <col min="11272" max="11272" width="3.125" style="8" customWidth="1"/>
    <col min="11273" max="11273" width="12.875" style="8" customWidth="1"/>
    <col min="11274" max="11274" width="2.875" style="8" customWidth="1"/>
    <col min="11275" max="11275" width="83.875" style="8" customWidth="1"/>
    <col min="11276" max="11520" width="11.375" style="8"/>
    <col min="11521" max="11521" width="16.75" style="8" customWidth="1"/>
    <col min="11522" max="11522" width="11.125" style="8" customWidth="1"/>
    <col min="11523" max="11523" width="3.75" style="8" bestFit="1" customWidth="1"/>
    <col min="11524" max="11524" width="11.125" style="8" customWidth="1"/>
    <col min="11525" max="11525" width="6" style="8" customWidth="1"/>
    <col min="11526" max="11526" width="5.125" style="8" customWidth="1"/>
    <col min="11527" max="11527" width="5.75" style="8" customWidth="1"/>
    <col min="11528" max="11528" width="3.125" style="8" customWidth="1"/>
    <col min="11529" max="11529" width="12.875" style="8" customWidth="1"/>
    <col min="11530" max="11530" width="2.875" style="8" customWidth="1"/>
    <col min="11531" max="11531" width="83.875" style="8" customWidth="1"/>
    <col min="11532" max="11776" width="11.375" style="8"/>
    <col min="11777" max="11777" width="16.75" style="8" customWidth="1"/>
    <col min="11778" max="11778" width="11.125" style="8" customWidth="1"/>
    <col min="11779" max="11779" width="3.75" style="8" bestFit="1" customWidth="1"/>
    <col min="11780" max="11780" width="11.125" style="8" customWidth="1"/>
    <col min="11781" max="11781" width="6" style="8" customWidth="1"/>
    <col min="11782" max="11782" width="5.125" style="8" customWidth="1"/>
    <col min="11783" max="11783" width="5.75" style="8" customWidth="1"/>
    <col min="11784" max="11784" width="3.125" style="8" customWidth="1"/>
    <col min="11785" max="11785" width="12.875" style="8" customWidth="1"/>
    <col min="11786" max="11786" width="2.875" style="8" customWidth="1"/>
    <col min="11787" max="11787" width="83.875" style="8" customWidth="1"/>
    <col min="11788" max="12032" width="11.375" style="8"/>
    <col min="12033" max="12033" width="16.75" style="8" customWidth="1"/>
    <col min="12034" max="12034" width="11.125" style="8" customWidth="1"/>
    <col min="12035" max="12035" width="3.75" style="8" bestFit="1" customWidth="1"/>
    <col min="12036" max="12036" width="11.125" style="8" customWidth="1"/>
    <col min="12037" max="12037" width="6" style="8" customWidth="1"/>
    <col min="12038" max="12038" width="5.125" style="8" customWidth="1"/>
    <col min="12039" max="12039" width="5.75" style="8" customWidth="1"/>
    <col min="12040" max="12040" width="3.125" style="8" customWidth="1"/>
    <col min="12041" max="12041" width="12.875" style="8" customWidth="1"/>
    <col min="12042" max="12042" width="2.875" style="8" customWidth="1"/>
    <col min="12043" max="12043" width="83.875" style="8" customWidth="1"/>
    <col min="12044" max="12288" width="11.375" style="8"/>
    <col min="12289" max="12289" width="16.75" style="8" customWidth="1"/>
    <col min="12290" max="12290" width="11.125" style="8" customWidth="1"/>
    <col min="12291" max="12291" width="3.75" style="8" bestFit="1" customWidth="1"/>
    <col min="12292" max="12292" width="11.125" style="8" customWidth="1"/>
    <col min="12293" max="12293" width="6" style="8" customWidth="1"/>
    <col min="12294" max="12294" width="5.125" style="8" customWidth="1"/>
    <col min="12295" max="12295" width="5.75" style="8" customWidth="1"/>
    <col min="12296" max="12296" width="3.125" style="8" customWidth="1"/>
    <col min="12297" max="12297" width="12.875" style="8" customWidth="1"/>
    <col min="12298" max="12298" width="2.875" style="8" customWidth="1"/>
    <col min="12299" max="12299" width="83.875" style="8" customWidth="1"/>
    <col min="12300" max="12544" width="11.375" style="8"/>
    <col min="12545" max="12545" width="16.75" style="8" customWidth="1"/>
    <col min="12546" max="12546" width="11.125" style="8" customWidth="1"/>
    <col min="12547" max="12547" width="3.75" style="8" bestFit="1" customWidth="1"/>
    <col min="12548" max="12548" width="11.125" style="8" customWidth="1"/>
    <col min="12549" max="12549" width="6" style="8" customWidth="1"/>
    <col min="12550" max="12550" width="5.125" style="8" customWidth="1"/>
    <col min="12551" max="12551" width="5.75" style="8" customWidth="1"/>
    <col min="12552" max="12552" width="3.125" style="8" customWidth="1"/>
    <col min="12553" max="12553" width="12.875" style="8" customWidth="1"/>
    <col min="12554" max="12554" width="2.875" style="8" customWidth="1"/>
    <col min="12555" max="12555" width="83.875" style="8" customWidth="1"/>
    <col min="12556" max="12800" width="11.375" style="8"/>
    <col min="12801" max="12801" width="16.75" style="8" customWidth="1"/>
    <col min="12802" max="12802" width="11.125" style="8" customWidth="1"/>
    <col min="12803" max="12803" width="3.75" style="8" bestFit="1" customWidth="1"/>
    <col min="12804" max="12804" width="11.125" style="8" customWidth="1"/>
    <col min="12805" max="12805" width="6" style="8" customWidth="1"/>
    <col min="12806" max="12806" width="5.125" style="8" customWidth="1"/>
    <col min="12807" max="12807" width="5.75" style="8" customWidth="1"/>
    <col min="12808" max="12808" width="3.125" style="8" customWidth="1"/>
    <col min="12809" max="12809" width="12.875" style="8" customWidth="1"/>
    <col min="12810" max="12810" width="2.875" style="8" customWidth="1"/>
    <col min="12811" max="12811" width="83.875" style="8" customWidth="1"/>
    <col min="12812" max="13056" width="11.375" style="8"/>
    <col min="13057" max="13057" width="16.75" style="8" customWidth="1"/>
    <col min="13058" max="13058" width="11.125" style="8" customWidth="1"/>
    <col min="13059" max="13059" width="3.75" style="8" bestFit="1" customWidth="1"/>
    <col min="13060" max="13060" width="11.125" style="8" customWidth="1"/>
    <col min="13061" max="13061" width="6" style="8" customWidth="1"/>
    <col min="13062" max="13062" width="5.125" style="8" customWidth="1"/>
    <col min="13063" max="13063" width="5.75" style="8" customWidth="1"/>
    <col min="13064" max="13064" width="3.125" style="8" customWidth="1"/>
    <col min="13065" max="13065" width="12.875" style="8" customWidth="1"/>
    <col min="13066" max="13066" width="2.875" style="8" customWidth="1"/>
    <col min="13067" max="13067" width="83.875" style="8" customWidth="1"/>
    <col min="13068" max="13312" width="11.375" style="8"/>
    <col min="13313" max="13313" width="16.75" style="8" customWidth="1"/>
    <col min="13314" max="13314" width="11.125" style="8" customWidth="1"/>
    <col min="13315" max="13315" width="3.75" style="8" bestFit="1" customWidth="1"/>
    <col min="13316" max="13316" width="11.125" style="8" customWidth="1"/>
    <col min="13317" max="13317" width="6" style="8" customWidth="1"/>
    <col min="13318" max="13318" width="5.125" style="8" customWidth="1"/>
    <col min="13319" max="13319" width="5.75" style="8" customWidth="1"/>
    <col min="13320" max="13320" width="3.125" style="8" customWidth="1"/>
    <col min="13321" max="13321" width="12.875" style="8" customWidth="1"/>
    <col min="13322" max="13322" width="2.875" style="8" customWidth="1"/>
    <col min="13323" max="13323" width="83.875" style="8" customWidth="1"/>
    <col min="13324" max="13568" width="11.375" style="8"/>
    <col min="13569" max="13569" width="16.75" style="8" customWidth="1"/>
    <col min="13570" max="13570" width="11.125" style="8" customWidth="1"/>
    <col min="13571" max="13571" width="3.75" style="8" bestFit="1" customWidth="1"/>
    <col min="13572" max="13572" width="11.125" style="8" customWidth="1"/>
    <col min="13573" max="13573" width="6" style="8" customWidth="1"/>
    <col min="13574" max="13574" width="5.125" style="8" customWidth="1"/>
    <col min="13575" max="13575" width="5.75" style="8" customWidth="1"/>
    <col min="13576" max="13576" width="3.125" style="8" customWidth="1"/>
    <col min="13577" max="13577" width="12.875" style="8" customWidth="1"/>
    <col min="13578" max="13578" width="2.875" style="8" customWidth="1"/>
    <col min="13579" max="13579" width="83.875" style="8" customWidth="1"/>
    <col min="13580" max="13824" width="11.375" style="8"/>
    <col min="13825" max="13825" width="16.75" style="8" customWidth="1"/>
    <col min="13826" max="13826" width="11.125" style="8" customWidth="1"/>
    <col min="13827" max="13827" width="3.75" style="8" bestFit="1" customWidth="1"/>
    <col min="13828" max="13828" width="11.125" style="8" customWidth="1"/>
    <col min="13829" max="13829" width="6" style="8" customWidth="1"/>
    <col min="13830" max="13830" width="5.125" style="8" customWidth="1"/>
    <col min="13831" max="13831" width="5.75" style="8" customWidth="1"/>
    <col min="13832" max="13832" width="3.125" style="8" customWidth="1"/>
    <col min="13833" max="13833" width="12.875" style="8" customWidth="1"/>
    <col min="13834" max="13834" width="2.875" style="8" customWidth="1"/>
    <col min="13835" max="13835" width="83.875" style="8" customWidth="1"/>
    <col min="13836" max="14080" width="11.375" style="8"/>
    <col min="14081" max="14081" width="16.75" style="8" customWidth="1"/>
    <col min="14082" max="14082" width="11.125" style="8" customWidth="1"/>
    <col min="14083" max="14083" width="3.75" style="8" bestFit="1" customWidth="1"/>
    <col min="14084" max="14084" width="11.125" style="8" customWidth="1"/>
    <col min="14085" max="14085" width="6" style="8" customWidth="1"/>
    <col min="14086" max="14086" width="5.125" style="8" customWidth="1"/>
    <col min="14087" max="14087" width="5.75" style="8" customWidth="1"/>
    <col min="14088" max="14088" width="3.125" style="8" customWidth="1"/>
    <col min="14089" max="14089" width="12.875" style="8" customWidth="1"/>
    <col min="14090" max="14090" width="2.875" style="8" customWidth="1"/>
    <col min="14091" max="14091" width="83.875" style="8" customWidth="1"/>
    <col min="14092" max="14336" width="11.375" style="8"/>
    <col min="14337" max="14337" width="16.75" style="8" customWidth="1"/>
    <col min="14338" max="14338" width="11.125" style="8" customWidth="1"/>
    <col min="14339" max="14339" width="3.75" style="8" bestFit="1" customWidth="1"/>
    <col min="14340" max="14340" width="11.125" style="8" customWidth="1"/>
    <col min="14341" max="14341" width="6" style="8" customWidth="1"/>
    <col min="14342" max="14342" width="5.125" style="8" customWidth="1"/>
    <col min="14343" max="14343" width="5.75" style="8" customWidth="1"/>
    <col min="14344" max="14344" width="3.125" style="8" customWidth="1"/>
    <col min="14345" max="14345" width="12.875" style="8" customWidth="1"/>
    <col min="14346" max="14346" width="2.875" style="8" customWidth="1"/>
    <col min="14347" max="14347" width="83.875" style="8" customWidth="1"/>
    <col min="14348" max="14592" width="11.375" style="8"/>
    <col min="14593" max="14593" width="16.75" style="8" customWidth="1"/>
    <col min="14594" max="14594" width="11.125" style="8" customWidth="1"/>
    <col min="14595" max="14595" width="3.75" style="8" bestFit="1" customWidth="1"/>
    <col min="14596" max="14596" width="11.125" style="8" customWidth="1"/>
    <col min="14597" max="14597" width="6" style="8" customWidth="1"/>
    <col min="14598" max="14598" width="5.125" style="8" customWidth="1"/>
    <col min="14599" max="14599" width="5.75" style="8" customWidth="1"/>
    <col min="14600" max="14600" width="3.125" style="8" customWidth="1"/>
    <col min="14601" max="14601" width="12.875" style="8" customWidth="1"/>
    <col min="14602" max="14602" width="2.875" style="8" customWidth="1"/>
    <col min="14603" max="14603" width="83.875" style="8" customWidth="1"/>
    <col min="14604" max="14848" width="11.375" style="8"/>
    <col min="14849" max="14849" width="16.75" style="8" customWidth="1"/>
    <col min="14850" max="14850" width="11.125" style="8" customWidth="1"/>
    <col min="14851" max="14851" width="3.75" style="8" bestFit="1" customWidth="1"/>
    <col min="14852" max="14852" width="11.125" style="8" customWidth="1"/>
    <col min="14853" max="14853" width="6" style="8" customWidth="1"/>
    <col min="14854" max="14854" width="5.125" style="8" customWidth="1"/>
    <col min="14855" max="14855" width="5.75" style="8" customWidth="1"/>
    <col min="14856" max="14856" width="3.125" style="8" customWidth="1"/>
    <col min="14857" max="14857" width="12.875" style="8" customWidth="1"/>
    <col min="14858" max="14858" width="2.875" style="8" customWidth="1"/>
    <col min="14859" max="14859" width="83.875" style="8" customWidth="1"/>
    <col min="14860" max="15104" width="11.375" style="8"/>
    <col min="15105" max="15105" width="16.75" style="8" customWidth="1"/>
    <col min="15106" max="15106" width="11.125" style="8" customWidth="1"/>
    <col min="15107" max="15107" width="3.75" style="8" bestFit="1" customWidth="1"/>
    <col min="15108" max="15108" width="11.125" style="8" customWidth="1"/>
    <col min="15109" max="15109" width="6" style="8" customWidth="1"/>
    <col min="15110" max="15110" width="5.125" style="8" customWidth="1"/>
    <col min="15111" max="15111" width="5.75" style="8" customWidth="1"/>
    <col min="15112" max="15112" width="3.125" style="8" customWidth="1"/>
    <col min="15113" max="15113" width="12.875" style="8" customWidth="1"/>
    <col min="15114" max="15114" width="2.875" style="8" customWidth="1"/>
    <col min="15115" max="15115" width="83.875" style="8" customWidth="1"/>
    <col min="15116" max="15360" width="11.375" style="8"/>
    <col min="15361" max="15361" width="16.75" style="8" customWidth="1"/>
    <col min="15362" max="15362" width="11.125" style="8" customWidth="1"/>
    <col min="15363" max="15363" width="3.75" style="8" bestFit="1" customWidth="1"/>
    <col min="15364" max="15364" width="11.125" style="8" customWidth="1"/>
    <col min="15365" max="15365" width="6" style="8" customWidth="1"/>
    <col min="15366" max="15366" width="5.125" style="8" customWidth="1"/>
    <col min="15367" max="15367" width="5.75" style="8" customWidth="1"/>
    <col min="15368" max="15368" width="3.125" style="8" customWidth="1"/>
    <col min="15369" max="15369" width="12.875" style="8" customWidth="1"/>
    <col min="15370" max="15370" width="2.875" style="8" customWidth="1"/>
    <col min="15371" max="15371" width="83.875" style="8" customWidth="1"/>
    <col min="15372" max="15616" width="11.375" style="8"/>
    <col min="15617" max="15617" width="16.75" style="8" customWidth="1"/>
    <col min="15618" max="15618" width="11.125" style="8" customWidth="1"/>
    <col min="15619" max="15619" width="3.75" style="8" bestFit="1" customWidth="1"/>
    <col min="15620" max="15620" width="11.125" style="8" customWidth="1"/>
    <col min="15621" max="15621" width="6" style="8" customWidth="1"/>
    <col min="15622" max="15622" width="5.125" style="8" customWidth="1"/>
    <col min="15623" max="15623" width="5.75" style="8" customWidth="1"/>
    <col min="15624" max="15624" width="3.125" style="8" customWidth="1"/>
    <col min="15625" max="15625" width="12.875" style="8" customWidth="1"/>
    <col min="15626" max="15626" width="2.875" style="8" customWidth="1"/>
    <col min="15627" max="15627" width="83.875" style="8" customWidth="1"/>
    <col min="15628" max="15872" width="11.375" style="8"/>
    <col min="15873" max="15873" width="16.75" style="8" customWidth="1"/>
    <col min="15874" max="15874" width="11.125" style="8" customWidth="1"/>
    <col min="15875" max="15875" width="3.75" style="8" bestFit="1" customWidth="1"/>
    <col min="15876" max="15876" width="11.125" style="8" customWidth="1"/>
    <col min="15877" max="15877" width="6" style="8" customWidth="1"/>
    <col min="15878" max="15878" width="5.125" style="8" customWidth="1"/>
    <col min="15879" max="15879" width="5.75" style="8" customWidth="1"/>
    <col min="15880" max="15880" width="3.125" style="8" customWidth="1"/>
    <col min="15881" max="15881" width="12.875" style="8" customWidth="1"/>
    <col min="15882" max="15882" width="2.875" style="8" customWidth="1"/>
    <col min="15883" max="15883" width="83.875" style="8" customWidth="1"/>
    <col min="15884" max="16128" width="11.375" style="8"/>
    <col min="16129" max="16129" width="16.75" style="8" customWidth="1"/>
    <col min="16130" max="16130" width="11.125" style="8" customWidth="1"/>
    <col min="16131" max="16131" width="3.75" style="8" bestFit="1" customWidth="1"/>
    <col min="16132" max="16132" width="11.125" style="8" customWidth="1"/>
    <col min="16133" max="16133" width="6" style="8" customWidth="1"/>
    <col min="16134" max="16134" width="5.125" style="8" customWidth="1"/>
    <col min="16135" max="16135" width="5.75" style="8" customWidth="1"/>
    <col min="16136" max="16136" width="3.125" style="8" customWidth="1"/>
    <col min="16137" max="16137" width="12.875" style="8" customWidth="1"/>
    <col min="16138" max="16138" width="2.875" style="8" customWidth="1"/>
    <col min="16139" max="16139" width="83.875" style="8" customWidth="1"/>
    <col min="16140" max="16384" width="11.375" style="8"/>
  </cols>
  <sheetData>
    <row r="1" spans="1:16" ht="30" customHeight="1" x14ac:dyDescent="0.15">
      <c r="A1" s="7" t="s">
        <v>55</v>
      </c>
      <c r="B1" s="7"/>
      <c r="D1" s="204" t="s">
        <v>25</v>
      </c>
      <c r="E1" s="204"/>
      <c r="F1" s="204"/>
      <c r="G1" s="204"/>
      <c r="H1" s="204"/>
      <c r="I1" s="204"/>
      <c r="J1" s="204"/>
      <c r="K1" s="204"/>
      <c r="L1" s="204"/>
      <c r="M1" s="204"/>
    </row>
    <row r="2" spans="1:16" ht="30" customHeight="1" x14ac:dyDescent="0.15">
      <c r="A2" s="207" t="str">
        <f ca="1">RIGHT(CELL("filename",A2),
 LEN(CELL("filename",A2))
       -FIND("]",CELL("filename",A2)))</f>
        <v>⑭年月支払分</v>
      </c>
      <c r="B2" s="207"/>
      <c r="C2" s="207"/>
      <c r="D2" s="207"/>
      <c r="E2" s="207"/>
      <c r="F2" s="207"/>
      <c r="G2" s="207"/>
      <c r="H2" s="207"/>
      <c r="I2" s="207"/>
      <c r="J2" s="207"/>
      <c r="K2" s="207"/>
      <c r="L2" s="207"/>
      <c r="M2" s="207"/>
    </row>
    <row r="3" spans="1:16" ht="30" customHeight="1" x14ac:dyDescent="0.15">
      <c r="A3" s="205" t="s">
        <v>30</v>
      </c>
      <c r="B3" s="205"/>
      <c r="C3" s="205" t="str">
        <f>IF('人件費総括表・遂行状況（様式8号別紙2-1）'!$B$3="",
     "",
     '人件費総括表・遂行状況（様式8号別紙2-1）'!$B$3)</f>
        <v/>
      </c>
      <c r="D3" s="205"/>
      <c r="E3" s="205"/>
      <c r="F3" s="105"/>
      <c r="G3" s="9"/>
      <c r="H3" s="9"/>
      <c r="I3" s="9"/>
      <c r="J3" s="9"/>
      <c r="K3" s="9"/>
      <c r="L3" s="9"/>
      <c r="M3" s="9"/>
    </row>
    <row r="4" spans="1:16" ht="30" customHeight="1" x14ac:dyDescent="0.15">
      <c r="A4" s="198" t="s">
        <v>14</v>
      </c>
      <c r="B4" s="198"/>
      <c r="C4" s="205" t="str">
        <f>IF(従業員別人件費総括表!$B$5="",
     "",
     従業員別人件費総括表!$B$5)</f>
        <v/>
      </c>
      <c r="D4" s="205"/>
      <c r="E4" s="205"/>
      <c r="F4" s="105"/>
      <c r="G4" s="10"/>
      <c r="H4" s="10"/>
      <c r="I4" s="10"/>
    </row>
    <row r="5" spans="1:16" ht="30" customHeight="1" x14ac:dyDescent="0.15">
      <c r="A5" s="198" t="s">
        <v>15</v>
      </c>
      <c r="B5" s="198"/>
      <c r="C5" s="199">
        <f>従業員別人件費総括表!C7</f>
        <v>0</v>
      </c>
      <c r="D5" s="199"/>
      <c r="E5" s="199"/>
      <c r="F5" s="10" t="s">
        <v>4</v>
      </c>
      <c r="H5" s="10"/>
      <c r="I5" s="10"/>
    </row>
    <row r="6" spans="1:16" ht="30" customHeight="1" thickBot="1" x14ac:dyDescent="0.2">
      <c r="A6" s="12" t="s">
        <v>29</v>
      </c>
      <c r="B6" s="12"/>
    </row>
    <row r="7" spans="1:16" s="13" customFormat="1" ht="22.5" customHeight="1" thickBot="1" x14ac:dyDescent="0.2">
      <c r="A7" s="208" t="s">
        <v>31</v>
      </c>
      <c r="B7" s="201"/>
      <c r="C7" s="202" t="s">
        <v>16</v>
      </c>
      <c r="D7" s="202"/>
      <c r="E7" s="202"/>
      <c r="F7" s="111" t="s">
        <v>49</v>
      </c>
      <c r="G7" s="187" t="s">
        <v>17</v>
      </c>
      <c r="H7" s="203"/>
      <c r="I7" s="203"/>
      <c r="J7" s="188"/>
      <c r="K7" s="187" t="s">
        <v>18</v>
      </c>
      <c r="L7" s="188"/>
      <c r="M7" s="14" t="s">
        <v>28</v>
      </c>
      <c r="N7" s="15" t="s">
        <v>19</v>
      </c>
      <c r="O7" s="16"/>
    </row>
    <row r="8" spans="1:16" ht="22.5" customHeight="1" x14ac:dyDescent="0.15">
      <c r="A8" s="135"/>
      <c r="B8" s="162" t="str">
        <f>IF(テーブル141523242532[[#This Row],[列1]]="",
    "",
    TEXT(テーブル141523242532[[#This Row],[列1]],"(aaa)"))</f>
        <v/>
      </c>
      <c r="C8" s="151" t="s">
        <v>32</v>
      </c>
      <c r="D8" s="17" t="s">
        <v>13</v>
      </c>
      <c r="E8" s="152" t="s">
        <v>32</v>
      </c>
      <c r="F8" s="153" t="s">
        <v>32</v>
      </c>
      <c r="G8" s="18">
        <f>IF(OR(テーブル141523242532[[#This Row],[列2]]="",
          テーブル141523242532[[#This Row],[列4]]=""),
     0,
     IFERROR(HOUR(テーブル141523242532[[#This Row],[列4]]-テーブル141523242532[[#This Row],[列15]]-テーブル141523242532[[#This Row],[列2]]),
                  IFERROR(HOUR(テーブル141523242532[[#This Row],[列4]]-テーブル141523242532[[#This Row],[列2]]),
                               0)))</f>
        <v>0</v>
      </c>
      <c r="H8" s="19" t="s">
        <v>22</v>
      </c>
      <c r="I8" s="20" t="str">
        <f>IF(OR(テーブル141523242532[[#This Row],[列2]]="",
          テーブル141523242532[[#This Row],[列4]]=""),
     "00",
     IF(ISERROR(MINUTE(テーブル141523242532[[#This Row],[列4]]-テーブル141523242532[[#This Row],[列15]]-テーブル141523242532[[#This Row],[列2]])),
        IF(ISERROR(MINUTE(テーブル141523242532[[#This Row],[列4]]-テーブル141523242532[[#This Row],[列2]])),
           "00",
           IF(MINUTE(テーブル141523242532[[#This Row],[列4]]-テーブル141523242532[[#This Row],[列2]])&lt;30,
              "00",
              30)),
        IF(MINUTE(テーブル141523242532[[#This Row],[列4]]-テーブル141523242532[[#This Row],[列15]]-テーブル141523242532[[#This Row],[列2]])&lt;30,
           "00",
           30)))</f>
        <v>00</v>
      </c>
      <c r="J8" s="21" t="s">
        <v>23</v>
      </c>
      <c r="K8" s="22">
        <f>IFERROR((テーブル141523242532[[#This Row],[列5]]+テーブル141523242532[[#This Row],[列7]]/60)*$C$5,"")</f>
        <v>0</v>
      </c>
      <c r="L8" s="23" t="s">
        <v>4</v>
      </c>
      <c r="M8" s="147"/>
      <c r="N8" s="24"/>
      <c r="O8" s="50"/>
      <c r="P8" s="25"/>
    </row>
    <row r="9" spans="1:16" ht="22.5" customHeight="1" x14ac:dyDescent="0.15">
      <c r="A9" s="137"/>
      <c r="B9" s="159" t="str">
        <f>IF(テーブル141523242532[[#This Row],[列1]]="",
    "",
    TEXT(テーブル141523242532[[#This Row],[列1]],"(aaa)"))</f>
        <v/>
      </c>
      <c r="C9" s="138" t="s">
        <v>32</v>
      </c>
      <c r="D9" s="59" t="s">
        <v>13</v>
      </c>
      <c r="E9" s="143" t="s">
        <v>32</v>
      </c>
      <c r="F9" s="144" t="s">
        <v>32</v>
      </c>
      <c r="G9" s="27">
        <f>IF(OR(テーブル141523242532[[#This Row],[列2]]="",
          テーブル141523242532[[#This Row],[列4]]=""),
     0,
     IFERROR(HOUR(テーブル141523242532[[#This Row],[列4]]-テーブル141523242532[[#This Row],[列15]]-テーブル141523242532[[#This Row],[列2]]),
                  IFERROR(HOUR(テーブル141523242532[[#This Row],[列4]]-テーブル141523242532[[#This Row],[列2]]),
                               0)))</f>
        <v>0</v>
      </c>
      <c r="H9" s="28" t="s">
        <v>22</v>
      </c>
      <c r="I9" s="29" t="str">
        <f>IF(OR(テーブル141523242532[[#This Row],[列2]]="",
          テーブル141523242532[[#This Row],[列4]]=""),
     "00",
     IF(ISERROR(MINUTE(テーブル141523242532[[#This Row],[列4]]-テーブル141523242532[[#This Row],[列15]]-テーブル141523242532[[#This Row],[列2]])),
        IF(ISERROR(MINUTE(テーブル141523242532[[#This Row],[列4]]-テーブル141523242532[[#This Row],[列2]])),
           "00",
           IF(MINUTE(テーブル141523242532[[#This Row],[列4]]-テーブル141523242532[[#This Row],[列2]])&lt;30,
              "00",
              30)),
        IF(MINUTE(テーブル141523242532[[#This Row],[列4]]-テーブル141523242532[[#This Row],[列15]]-テーブル141523242532[[#This Row],[列2]])&lt;30,
           "00",
           30)))</f>
        <v>00</v>
      </c>
      <c r="J9" s="30" t="s">
        <v>23</v>
      </c>
      <c r="K9" s="31">
        <f>IFERROR((テーブル141523242532[[#This Row],[列5]]+テーブル141523242532[[#This Row],[列7]]/60)*$C$5,"")</f>
        <v>0</v>
      </c>
      <c r="L9" s="32" t="s">
        <v>4</v>
      </c>
      <c r="M9" s="148"/>
      <c r="N9" s="33"/>
      <c r="O9" s="50"/>
      <c r="P9" s="25"/>
    </row>
    <row r="10" spans="1:16" ht="22.5" customHeight="1" x14ac:dyDescent="0.15">
      <c r="A10" s="137"/>
      <c r="B10" s="160" t="str">
        <f>IF(テーブル141523242532[[#This Row],[列1]]="",
    "",
    TEXT(テーブル141523242532[[#This Row],[列1]],"(aaa)"))</f>
        <v/>
      </c>
      <c r="C10" s="138" t="s">
        <v>32</v>
      </c>
      <c r="D10" s="59" t="s">
        <v>13</v>
      </c>
      <c r="E10" s="143" t="s">
        <v>32</v>
      </c>
      <c r="F10" s="144" t="s">
        <v>32</v>
      </c>
      <c r="G10" s="27">
        <f>IF(OR(テーブル141523242532[[#This Row],[列2]]="",
          テーブル141523242532[[#This Row],[列4]]=""),
     0,
     IFERROR(HOUR(テーブル141523242532[[#This Row],[列4]]-テーブル141523242532[[#This Row],[列15]]-テーブル141523242532[[#This Row],[列2]]),
                  IFERROR(HOUR(テーブル141523242532[[#This Row],[列4]]-テーブル141523242532[[#This Row],[列2]]),
                               0)))</f>
        <v>0</v>
      </c>
      <c r="H10" s="28" t="s">
        <v>22</v>
      </c>
      <c r="I10" s="34" t="str">
        <f>IF(OR(テーブル141523242532[[#This Row],[列2]]="",
          テーブル141523242532[[#This Row],[列4]]=""),
     "00",
     IF(ISERROR(MINUTE(テーブル141523242532[[#This Row],[列4]]-テーブル141523242532[[#This Row],[列15]]-テーブル141523242532[[#This Row],[列2]])),
        IF(ISERROR(MINUTE(テーブル141523242532[[#This Row],[列4]]-テーブル141523242532[[#This Row],[列2]])),
           "00",
           IF(MINUTE(テーブル141523242532[[#This Row],[列4]]-テーブル141523242532[[#This Row],[列2]])&lt;30,
              "00",
              30)),
        IF(MINUTE(テーブル141523242532[[#This Row],[列4]]-テーブル141523242532[[#This Row],[列15]]-テーブル141523242532[[#This Row],[列2]])&lt;30,
           "00",
           30)))</f>
        <v>00</v>
      </c>
      <c r="J10" s="30" t="s">
        <v>23</v>
      </c>
      <c r="K10" s="31">
        <f>IFERROR((テーブル141523242532[[#This Row],[列5]]+テーブル141523242532[[#This Row],[列7]]/60)*$C$5,"")</f>
        <v>0</v>
      </c>
      <c r="L10" s="32" t="s">
        <v>4</v>
      </c>
      <c r="M10" s="149"/>
      <c r="N10" s="33"/>
      <c r="O10" s="50"/>
      <c r="P10" s="25"/>
    </row>
    <row r="11" spans="1:16" ht="22.5" customHeight="1" x14ac:dyDescent="0.15">
      <c r="A11" s="137"/>
      <c r="B11" s="160" t="str">
        <f>IF(テーブル141523242532[[#This Row],[列1]]="",
    "",
    TEXT(テーブル141523242532[[#This Row],[列1]],"(aaa)"))</f>
        <v/>
      </c>
      <c r="C11" s="138" t="s">
        <v>20</v>
      </c>
      <c r="D11" s="59" t="s">
        <v>21</v>
      </c>
      <c r="E11" s="143" t="s">
        <v>20</v>
      </c>
      <c r="F11" s="144" t="s">
        <v>32</v>
      </c>
      <c r="G11" s="27">
        <f>IF(OR(テーブル141523242532[[#This Row],[列2]]="",
          テーブル141523242532[[#This Row],[列4]]=""),
     0,
     IFERROR(HOUR(テーブル141523242532[[#This Row],[列4]]-テーブル141523242532[[#This Row],[列15]]-テーブル141523242532[[#This Row],[列2]]),
                  IFERROR(HOUR(テーブル141523242532[[#This Row],[列4]]-テーブル141523242532[[#This Row],[列2]]),
                               0)))</f>
        <v>0</v>
      </c>
      <c r="H11" s="28" t="s">
        <v>22</v>
      </c>
      <c r="I11" s="34" t="str">
        <f>IF(OR(テーブル141523242532[[#This Row],[列2]]="",
          テーブル141523242532[[#This Row],[列4]]=""),
     "00",
     IF(ISERROR(MINUTE(テーブル141523242532[[#This Row],[列4]]-テーブル141523242532[[#This Row],[列15]]-テーブル141523242532[[#This Row],[列2]])),
        IF(ISERROR(MINUTE(テーブル141523242532[[#This Row],[列4]]-テーブル141523242532[[#This Row],[列2]])),
           "00",
           IF(MINUTE(テーブル141523242532[[#This Row],[列4]]-テーブル141523242532[[#This Row],[列2]])&lt;30,
              "00",
              30)),
        IF(MINUTE(テーブル141523242532[[#This Row],[列4]]-テーブル141523242532[[#This Row],[列15]]-テーブル141523242532[[#This Row],[列2]])&lt;30,
           "00",
           30)))</f>
        <v>00</v>
      </c>
      <c r="J11" s="30" t="s">
        <v>23</v>
      </c>
      <c r="K11" s="31">
        <f>IFERROR((テーブル141523242532[[#This Row],[列5]]+テーブル141523242532[[#This Row],[列7]]/60)*$C$5,"")</f>
        <v>0</v>
      </c>
      <c r="L11" s="32" t="s">
        <v>4</v>
      </c>
      <c r="M11" s="149"/>
      <c r="N11" s="33"/>
      <c r="O11" s="50"/>
      <c r="P11" s="25"/>
    </row>
    <row r="12" spans="1:16" ht="22.5" customHeight="1" x14ac:dyDescent="0.15">
      <c r="A12" s="137"/>
      <c r="B12" s="160" t="str">
        <f>IF(テーブル141523242532[[#This Row],[列1]]="",
    "",
    TEXT(テーブル141523242532[[#This Row],[列1]],"(aaa)"))</f>
        <v/>
      </c>
      <c r="C12" s="138" t="s">
        <v>20</v>
      </c>
      <c r="D12" s="59" t="s">
        <v>21</v>
      </c>
      <c r="E12" s="143" t="s">
        <v>20</v>
      </c>
      <c r="F12" s="144" t="s">
        <v>32</v>
      </c>
      <c r="G12" s="27">
        <f>IF(OR(テーブル141523242532[[#This Row],[列2]]="",
          テーブル141523242532[[#This Row],[列4]]=""),
     0,
     IFERROR(HOUR(テーブル141523242532[[#This Row],[列4]]-テーブル141523242532[[#This Row],[列15]]-テーブル141523242532[[#This Row],[列2]]),
                  IFERROR(HOUR(テーブル141523242532[[#This Row],[列4]]-テーブル141523242532[[#This Row],[列2]]),
                               0)))</f>
        <v>0</v>
      </c>
      <c r="H12" s="28" t="s">
        <v>22</v>
      </c>
      <c r="I12" s="34" t="str">
        <f>IF(OR(テーブル141523242532[[#This Row],[列2]]="",
          テーブル141523242532[[#This Row],[列4]]=""),
     "00",
     IF(ISERROR(MINUTE(テーブル141523242532[[#This Row],[列4]]-テーブル141523242532[[#This Row],[列15]]-テーブル141523242532[[#This Row],[列2]])),
        IF(ISERROR(MINUTE(テーブル141523242532[[#This Row],[列4]]-テーブル141523242532[[#This Row],[列2]])),
           "00",
           IF(MINUTE(テーブル141523242532[[#This Row],[列4]]-テーブル141523242532[[#This Row],[列2]])&lt;30,
              "00",
              30)),
        IF(MINUTE(テーブル141523242532[[#This Row],[列4]]-テーブル141523242532[[#This Row],[列15]]-テーブル141523242532[[#This Row],[列2]])&lt;30,
           "00",
           30)))</f>
        <v>00</v>
      </c>
      <c r="J12" s="30" t="s">
        <v>23</v>
      </c>
      <c r="K12" s="31">
        <f>IFERROR((テーブル141523242532[[#This Row],[列5]]+テーブル141523242532[[#This Row],[列7]]/60)*$C$5,"")</f>
        <v>0</v>
      </c>
      <c r="L12" s="32" t="s">
        <v>4</v>
      </c>
      <c r="M12" s="149"/>
      <c r="N12" s="33"/>
      <c r="O12" s="50"/>
      <c r="P12" s="25"/>
    </row>
    <row r="13" spans="1:16" ht="22.5" customHeight="1" x14ac:dyDescent="0.15">
      <c r="A13" s="137"/>
      <c r="B13" s="160" t="str">
        <f>IF(テーブル141523242532[[#This Row],[列1]]="",
    "",
    TEXT(テーブル141523242532[[#This Row],[列1]],"(aaa)"))</f>
        <v/>
      </c>
      <c r="C13" s="138" t="s">
        <v>20</v>
      </c>
      <c r="D13" s="59" t="s">
        <v>21</v>
      </c>
      <c r="E13" s="143" t="s">
        <v>20</v>
      </c>
      <c r="F13" s="144" t="s">
        <v>32</v>
      </c>
      <c r="G13" s="27">
        <f>IF(OR(テーブル141523242532[[#This Row],[列2]]="",
          テーブル141523242532[[#This Row],[列4]]=""),
     0,
     IFERROR(HOUR(テーブル141523242532[[#This Row],[列4]]-テーブル141523242532[[#This Row],[列15]]-テーブル141523242532[[#This Row],[列2]]),
                  IFERROR(HOUR(テーブル141523242532[[#This Row],[列4]]-テーブル141523242532[[#This Row],[列2]]),
                               0)))</f>
        <v>0</v>
      </c>
      <c r="H13" s="28" t="s">
        <v>22</v>
      </c>
      <c r="I13" s="34" t="str">
        <f>IF(OR(テーブル141523242532[[#This Row],[列2]]="",
          テーブル141523242532[[#This Row],[列4]]=""),
     "00",
     IF(ISERROR(MINUTE(テーブル141523242532[[#This Row],[列4]]-テーブル141523242532[[#This Row],[列15]]-テーブル141523242532[[#This Row],[列2]])),
        IF(ISERROR(MINUTE(テーブル141523242532[[#This Row],[列4]]-テーブル141523242532[[#This Row],[列2]])),
           "00",
           IF(MINUTE(テーブル141523242532[[#This Row],[列4]]-テーブル141523242532[[#This Row],[列2]])&lt;30,
              "00",
              30)),
        IF(MINUTE(テーブル141523242532[[#This Row],[列4]]-テーブル141523242532[[#This Row],[列15]]-テーブル141523242532[[#This Row],[列2]])&lt;30,
           "00",
           30)))</f>
        <v>00</v>
      </c>
      <c r="J13" s="30" t="s">
        <v>23</v>
      </c>
      <c r="K13" s="31">
        <f>IFERROR((テーブル141523242532[[#This Row],[列5]]+テーブル141523242532[[#This Row],[列7]]/60)*$C$5,"")</f>
        <v>0</v>
      </c>
      <c r="L13" s="32" t="s">
        <v>4</v>
      </c>
      <c r="M13" s="149"/>
      <c r="N13" s="33"/>
      <c r="O13" s="50"/>
      <c r="P13" s="25"/>
    </row>
    <row r="14" spans="1:16" ht="22.5" customHeight="1" x14ac:dyDescent="0.15">
      <c r="A14" s="137"/>
      <c r="B14" s="160" t="str">
        <f>IF(テーブル141523242532[[#This Row],[列1]]="",
    "",
    TEXT(テーブル141523242532[[#This Row],[列1]],"(aaa)"))</f>
        <v/>
      </c>
      <c r="C14" s="138" t="s">
        <v>20</v>
      </c>
      <c r="D14" s="59" t="s">
        <v>21</v>
      </c>
      <c r="E14" s="143" t="s">
        <v>20</v>
      </c>
      <c r="F14" s="144" t="s">
        <v>32</v>
      </c>
      <c r="G14" s="27">
        <f>IF(OR(テーブル141523242532[[#This Row],[列2]]="",
          テーブル141523242532[[#This Row],[列4]]=""),
     0,
     IFERROR(HOUR(テーブル141523242532[[#This Row],[列4]]-テーブル141523242532[[#This Row],[列15]]-テーブル141523242532[[#This Row],[列2]]),
                  IFERROR(HOUR(テーブル141523242532[[#This Row],[列4]]-テーブル141523242532[[#This Row],[列2]]),
                               0)))</f>
        <v>0</v>
      </c>
      <c r="H14" s="28" t="s">
        <v>22</v>
      </c>
      <c r="I14" s="34" t="str">
        <f>IF(OR(テーブル141523242532[[#This Row],[列2]]="",
          テーブル141523242532[[#This Row],[列4]]=""),
     "00",
     IF(ISERROR(MINUTE(テーブル141523242532[[#This Row],[列4]]-テーブル141523242532[[#This Row],[列15]]-テーブル141523242532[[#This Row],[列2]])),
        IF(ISERROR(MINUTE(テーブル141523242532[[#This Row],[列4]]-テーブル141523242532[[#This Row],[列2]])),
           "00",
           IF(MINUTE(テーブル141523242532[[#This Row],[列4]]-テーブル141523242532[[#This Row],[列2]])&lt;30,
              "00",
              30)),
        IF(MINUTE(テーブル141523242532[[#This Row],[列4]]-テーブル141523242532[[#This Row],[列15]]-テーブル141523242532[[#This Row],[列2]])&lt;30,
           "00",
           30)))</f>
        <v>00</v>
      </c>
      <c r="J14" s="30" t="s">
        <v>23</v>
      </c>
      <c r="K14" s="31">
        <f>IFERROR((テーブル141523242532[[#This Row],[列5]]+テーブル141523242532[[#This Row],[列7]]/60)*$C$5,"")</f>
        <v>0</v>
      </c>
      <c r="L14" s="32" t="s">
        <v>4</v>
      </c>
      <c r="M14" s="149"/>
      <c r="N14" s="33"/>
      <c r="O14" s="50"/>
      <c r="P14" s="25"/>
    </row>
    <row r="15" spans="1:16" ht="22.5" customHeight="1" x14ac:dyDescent="0.15">
      <c r="A15" s="137"/>
      <c r="B15" s="160" t="str">
        <f>IF(テーブル141523242532[[#This Row],[列1]]="",
    "",
    TEXT(テーブル141523242532[[#This Row],[列1]],"(aaa)"))</f>
        <v/>
      </c>
      <c r="C15" s="138" t="s">
        <v>20</v>
      </c>
      <c r="D15" s="59" t="s">
        <v>21</v>
      </c>
      <c r="E15" s="143" t="s">
        <v>20</v>
      </c>
      <c r="F15" s="144" t="s">
        <v>32</v>
      </c>
      <c r="G15" s="27">
        <f>IF(OR(テーブル141523242532[[#This Row],[列2]]="",
          テーブル141523242532[[#This Row],[列4]]=""),
     0,
     IFERROR(HOUR(テーブル141523242532[[#This Row],[列4]]-テーブル141523242532[[#This Row],[列15]]-テーブル141523242532[[#This Row],[列2]]),
                  IFERROR(HOUR(テーブル141523242532[[#This Row],[列4]]-テーブル141523242532[[#This Row],[列2]]),
                               0)))</f>
        <v>0</v>
      </c>
      <c r="H15" s="28" t="s">
        <v>22</v>
      </c>
      <c r="I15" s="34" t="str">
        <f>IF(OR(テーブル141523242532[[#This Row],[列2]]="",
          テーブル141523242532[[#This Row],[列4]]=""),
     "00",
     IF(ISERROR(MINUTE(テーブル141523242532[[#This Row],[列4]]-テーブル141523242532[[#This Row],[列15]]-テーブル141523242532[[#This Row],[列2]])),
        IF(ISERROR(MINUTE(テーブル141523242532[[#This Row],[列4]]-テーブル141523242532[[#This Row],[列2]])),
           "00",
           IF(MINUTE(テーブル141523242532[[#This Row],[列4]]-テーブル141523242532[[#This Row],[列2]])&lt;30,
              "00",
              30)),
        IF(MINUTE(テーブル141523242532[[#This Row],[列4]]-テーブル141523242532[[#This Row],[列15]]-テーブル141523242532[[#This Row],[列2]])&lt;30,
           "00",
           30)))</f>
        <v>00</v>
      </c>
      <c r="J15" s="30" t="s">
        <v>23</v>
      </c>
      <c r="K15" s="31">
        <f>IFERROR((テーブル141523242532[[#This Row],[列5]]+テーブル141523242532[[#This Row],[列7]]/60)*$C$5,"")</f>
        <v>0</v>
      </c>
      <c r="L15" s="32" t="s">
        <v>4</v>
      </c>
      <c r="M15" s="149"/>
      <c r="N15" s="33"/>
      <c r="O15" s="50"/>
      <c r="P15" s="25"/>
    </row>
    <row r="16" spans="1:16" ht="22.5" customHeight="1" x14ac:dyDescent="0.15">
      <c r="A16" s="137"/>
      <c r="B16" s="160" t="str">
        <f>IF(テーブル141523242532[[#This Row],[列1]]="",
    "",
    TEXT(テーブル141523242532[[#This Row],[列1]],"(aaa)"))</f>
        <v/>
      </c>
      <c r="C16" s="138" t="s">
        <v>20</v>
      </c>
      <c r="D16" s="59" t="s">
        <v>21</v>
      </c>
      <c r="E16" s="143" t="s">
        <v>20</v>
      </c>
      <c r="F16" s="144" t="s">
        <v>32</v>
      </c>
      <c r="G16" s="27">
        <f>IF(OR(テーブル141523242532[[#This Row],[列2]]="",
          テーブル141523242532[[#This Row],[列4]]=""),
     0,
     IFERROR(HOUR(テーブル141523242532[[#This Row],[列4]]-テーブル141523242532[[#This Row],[列15]]-テーブル141523242532[[#This Row],[列2]]),
                  IFERROR(HOUR(テーブル141523242532[[#This Row],[列4]]-テーブル141523242532[[#This Row],[列2]]),
                               0)))</f>
        <v>0</v>
      </c>
      <c r="H16" s="28" t="s">
        <v>22</v>
      </c>
      <c r="I16" s="34" t="str">
        <f>IF(OR(テーブル141523242532[[#This Row],[列2]]="",
          テーブル141523242532[[#This Row],[列4]]=""),
     "00",
     IF(ISERROR(MINUTE(テーブル141523242532[[#This Row],[列4]]-テーブル141523242532[[#This Row],[列15]]-テーブル141523242532[[#This Row],[列2]])),
        IF(ISERROR(MINUTE(テーブル141523242532[[#This Row],[列4]]-テーブル141523242532[[#This Row],[列2]])),
           "00",
           IF(MINUTE(テーブル141523242532[[#This Row],[列4]]-テーブル141523242532[[#This Row],[列2]])&lt;30,
              "00",
              30)),
        IF(MINUTE(テーブル141523242532[[#This Row],[列4]]-テーブル141523242532[[#This Row],[列15]]-テーブル141523242532[[#This Row],[列2]])&lt;30,
           "00",
           30)))</f>
        <v>00</v>
      </c>
      <c r="J16" s="30" t="s">
        <v>23</v>
      </c>
      <c r="K16" s="31">
        <f>IFERROR((テーブル141523242532[[#This Row],[列5]]+テーブル141523242532[[#This Row],[列7]]/60)*$C$5,"")</f>
        <v>0</v>
      </c>
      <c r="L16" s="32" t="s">
        <v>4</v>
      </c>
      <c r="M16" s="149"/>
      <c r="N16" s="33"/>
      <c r="O16" s="50"/>
      <c r="P16" s="25"/>
    </row>
    <row r="17" spans="1:16" ht="22.5" customHeight="1" x14ac:dyDescent="0.15">
      <c r="A17" s="137"/>
      <c r="B17" s="160" t="str">
        <f>IF(テーブル141523242532[[#This Row],[列1]]="",
    "",
    TEXT(テーブル141523242532[[#This Row],[列1]],"(aaa)"))</f>
        <v/>
      </c>
      <c r="C17" s="138" t="s">
        <v>20</v>
      </c>
      <c r="D17" s="59" t="s">
        <v>21</v>
      </c>
      <c r="E17" s="143" t="s">
        <v>20</v>
      </c>
      <c r="F17" s="144" t="s">
        <v>32</v>
      </c>
      <c r="G17" s="27">
        <f>IF(OR(テーブル141523242532[[#This Row],[列2]]="",
          テーブル141523242532[[#This Row],[列4]]=""),
     0,
     IFERROR(HOUR(テーブル141523242532[[#This Row],[列4]]-テーブル141523242532[[#This Row],[列15]]-テーブル141523242532[[#This Row],[列2]]),
                  IFERROR(HOUR(テーブル141523242532[[#This Row],[列4]]-テーブル141523242532[[#This Row],[列2]]),
                               0)))</f>
        <v>0</v>
      </c>
      <c r="H17" s="28" t="s">
        <v>22</v>
      </c>
      <c r="I17" s="34" t="str">
        <f>IF(OR(テーブル141523242532[[#This Row],[列2]]="",
          テーブル141523242532[[#This Row],[列4]]=""),
     "00",
     IF(ISERROR(MINUTE(テーブル141523242532[[#This Row],[列4]]-テーブル141523242532[[#This Row],[列15]]-テーブル141523242532[[#This Row],[列2]])),
        IF(ISERROR(MINUTE(テーブル141523242532[[#This Row],[列4]]-テーブル141523242532[[#This Row],[列2]])),
           "00",
           IF(MINUTE(テーブル141523242532[[#This Row],[列4]]-テーブル141523242532[[#This Row],[列2]])&lt;30,
              "00",
              30)),
        IF(MINUTE(テーブル141523242532[[#This Row],[列4]]-テーブル141523242532[[#This Row],[列15]]-テーブル141523242532[[#This Row],[列2]])&lt;30,
           "00",
           30)))</f>
        <v>00</v>
      </c>
      <c r="J17" s="30" t="s">
        <v>23</v>
      </c>
      <c r="K17" s="31">
        <f>IFERROR((テーブル141523242532[[#This Row],[列5]]+テーブル141523242532[[#This Row],[列7]]/60)*$C$5,"")</f>
        <v>0</v>
      </c>
      <c r="L17" s="32" t="s">
        <v>4</v>
      </c>
      <c r="M17" s="149"/>
      <c r="N17" s="33"/>
      <c r="O17" s="50"/>
      <c r="P17" s="25"/>
    </row>
    <row r="18" spans="1:16" ht="22.5" customHeight="1" x14ac:dyDescent="0.15">
      <c r="A18" s="137"/>
      <c r="B18" s="160" t="str">
        <f>IF(テーブル141523242532[[#This Row],[列1]]="",
    "",
    TEXT(テーブル141523242532[[#This Row],[列1]],"(aaa)"))</f>
        <v/>
      </c>
      <c r="C18" s="138" t="s">
        <v>20</v>
      </c>
      <c r="D18" s="59" t="s">
        <v>21</v>
      </c>
      <c r="E18" s="143" t="s">
        <v>20</v>
      </c>
      <c r="F18" s="144" t="s">
        <v>32</v>
      </c>
      <c r="G18" s="27">
        <f>IF(OR(テーブル141523242532[[#This Row],[列2]]="",
          テーブル141523242532[[#This Row],[列4]]=""),
     0,
     IFERROR(HOUR(テーブル141523242532[[#This Row],[列4]]-テーブル141523242532[[#This Row],[列15]]-テーブル141523242532[[#This Row],[列2]]),
                  IFERROR(HOUR(テーブル141523242532[[#This Row],[列4]]-テーブル141523242532[[#This Row],[列2]]),
                               0)))</f>
        <v>0</v>
      </c>
      <c r="H18" s="28" t="s">
        <v>22</v>
      </c>
      <c r="I18" s="34" t="str">
        <f>IF(OR(テーブル141523242532[[#This Row],[列2]]="",
          テーブル141523242532[[#This Row],[列4]]=""),
     "00",
     IF(ISERROR(MINUTE(テーブル141523242532[[#This Row],[列4]]-テーブル141523242532[[#This Row],[列15]]-テーブル141523242532[[#This Row],[列2]])),
        IF(ISERROR(MINUTE(テーブル141523242532[[#This Row],[列4]]-テーブル141523242532[[#This Row],[列2]])),
           "00",
           IF(MINUTE(テーブル141523242532[[#This Row],[列4]]-テーブル141523242532[[#This Row],[列2]])&lt;30,
              "00",
              30)),
        IF(MINUTE(テーブル141523242532[[#This Row],[列4]]-テーブル141523242532[[#This Row],[列15]]-テーブル141523242532[[#This Row],[列2]])&lt;30,
           "00",
           30)))</f>
        <v>00</v>
      </c>
      <c r="J18" s="30" t="s">
        <v>23</v>
      </c>
      <c r="K18" s="31">
        <f>IFERROR((テーブル141523242532[[#This Row],[列5]]+テーブル141523242532[[#This Row],[列7]]/60)*$C$5,"")</f>
        <v>0</v>
      </c>
      <c r="L18" s="32" t="s">
        <v>4</v>
      </c>
      <c r="M18" s="149"/>
      <c r="N18" s="33"/>
      <c r="O18" s="50"/>
      <c r="P18" s="25"/>
    </row>
    <row r="19" spans="1:16" ht="22.5" customHeight="1" x14ac:dyDescent="0.15">
      <c r="A19" s="137"/>
      <c r="B19" s="160" t="str">
        <f>IF(テーブル141523242532[[#This Row],[列1]]="",
    "",
    TEXT(テーブル141523242532[[#This Row],[列1]],"(aaa)"))</f>
        <v/>
      </c>
      <c r="C19" s="138" t="s">
        <v>20</v>
      </c>
      <c r="D19" s="59" t="s">
        <v>21</v>
      </c>
      <c r="E19" s="143" t="s">
        <v>20</v>
      </c>
      <c r="F19" s="144" t="s">
        <v>32</v>
      </c>
      <c r="G19" s="27">
        <f>IF(OR(テーブル141523242532[[#This Row],[列2]]="",
          テーブル141523242532[[#This Row],[列4]]=""),
     0,
     IFERROR(HOUR(テーブル141523242532[[#This Row],[列4]]-テーブル141523242532[[#This Row],[列15]]-テーブル141523242532[[#This Row],[列2]]),
                  IFERROR(HOUR(テーブル141523242532[[#This Row],[列4]]-テーブル141523242532[[#This Row],[列2]]),
                               0)))</f>
        <v>0</v>
      </c>
      <c r="H19" s="28" t="s">
        <v>22</v>
      </c>
      <c r="I19" s="34" t="str">
        <f>IF(OR(テーブル141523242532[[#This Row],[列2]]="",
          テーブル141523242532[[#This Row],[列4]]=""),
     "00",
     IF(ISERROR(MINUTE(テーブル141523242532[[#This Row],[列4]]-テーブル141523242532[[#This Row],[列15]]-テーブル141523242532[[#This Row],[列2]])),
        IF(ISERROR(MINUTE(テーブル141523242532[[#This Row],[列4]]-テーブル141523242532[[#This Row],[列2]])),
           "00",
           IF(MINUTE(テーブル141523242532[[#This Row],[列4]]-テーブル141523242532[[#This Row],[列2]])&lt;30,
              "00",
              30)),
        IF(MINUTE(テーブル141523242532[[#This Row],[列4]]-テーブル141523242532[[#This Row],[列15]]-テーブル141523242532[[#This Row],[列2]])&lt;30,
           "00",
           30)))</f>
        <v>00</v>
      </c>
      <c r="J19" s="30" t="s">
        <v>23</v>
      </c>
      <c r="K19" s="31">
        <f>IFERROR((テーブル141523242532[[#This Row],[列5]]+テーブル141523242532[[#This Row],[列7]]/60)*$C$5,"")</f>
        <v>0</v>
      </c>
      <c r="L19" s="32" t="s">
        <v>4</v>
      </c>
      <c r="M19" s="149"/>
      <c r="N19" s="33"/>
      <c r="O19" s="50"/>
      <c r="P19" s="25"/>
    </row>
    <row r="20" spans="1:16" ht="22.5" customHeight="1" x14ac:dyDescent="0.15">
      <c r="A20" s="137"/>
      <c r="B20" s="160" t="str">
        <f>IF(テーブル141523242532[[#This Row],[列1]]="",
    "",
    TEXT(テーブル141523242532[[#This Row],[列1]],"(aaa)"))</f>
        <v/>
      </c>
      <c r="C20" s="138" t="s">
        <v>20</v>
      </c>
      <c r="D20" s="59" t="s">
        <v>21</v>
      </c>
      <c r="E20" s="143" t="s">
        <v>20</v>
      </c>
      <c r="F20" s="144" t="s">
        <v>32</v>
      </c>
      <c r="G20" s="27">
        <f>IF(OR(テーブル141523242532[[#This Row],[列2]]="",
          テーブル141523242532[[#This Row],[列4]]=""),
     0,
     IFERROR(HOUR(テーブル141523242532[[#This Row],[列4]]-テーブル141523242532[[#This Row],[列15]]-テーブル141523242532[[#This Row],[列2]]),
                  IFERROR(HOUR(テーブル141523242532[[#This Row],[列4]]-テーブル141523242532[[#This Row],[列2]]),
                               0)))</f>
        <v>0</v>
      </c>
      <c r="H20" s="28" t="s">
        <v>22</v>
      </c>
      <c r="I20" s="34" t="str">
        <f>IF(OR(テーブル141523242532[[#This Row],[列2]]="",
          テーブル141523242532[[#This Row],[列4]]=""),
     "00",
     IF(ISERROR(MINUTE(テーブル141523242532[[#This Row],[列4]]-テーブル141523242532[[#This Row],[列15]]-テーブル141523242532[[#This Row],[列2]])),
        IF(ISERROR(MINUTE(テーブル141523242532[[#This Row],[列4]]-テーブル141523242532[[#This Row],[列2]])),
           "00",
           IF(MINUTE(テーブル141523242532[[#This Row],[列4]]-テーブル141523242532[[#This Row],[列2]])&lt;30,
              "00",
              30)),
        IF(MINUTE(テーブル141523242532[[#This Row],[列4]]-テーブル141523242532[[#This Row],[列15]]-テーブル141523242532[[#This Row],[列2]])&lt;30,
           "00",
           30)))</f>
        <v>00</v>
      </c>
      <c r="J20" s="30" t="s">
        <v>23</v>
      </c>
      <c r="K20" s="31">
        <f>IFERROR((テーブル141523242532[[#This Row],[列5]]+テーブル141523242532[[#This Row],[列7]]/60)*$C$5,"")</f>
        <v>0</v>
      </c>
      <c r="L20" s="32" t="s">
        <v>4</v>
      </c>
      <c r="M20" s="149"/>
      <c r="N20" s="33"/>
      <c r="O20" s="50"/>
      <c r="P20" s="25"/>
    </row>
    <row r="21" spans="1:16" ht="22.5" customHeight="1" x14ac:dyDescent="0.15">
      <c r="A21" s="137"/>
      <c r="B21" s="160" t="str">
        <f>IF(テーブル141523242532[[#This Row],[列1]]="",
    "",
    TEXT(テーブル141523242532[[#This Row],[列1]],"(aaa)"))</f>
        <v/>
      </c>
      <c r="C21" s="138" t="s">
        <v>20</v>
      </c>
      <c r="D21" s="59" t="s">
        <v>21</v>
      </c>
      <c r="E21" s="143" t="s">
        <v>20</v>
      </c>
      <c r="F21" s="144" t="s">
        <v>32</v>
      </c>
      <c r="G21" s="27">
        <f>IF(OR(テーブル141523242532[[#This Row],[列2]]="",
          テーブル141523242532[[#This Row],[列4]]=""),
     0,
     IFERROR(HOUR(テーブル141523242532[[#This Row],[列4]]-テーブル141523242532[[#This Row],[列15]]-テーブル141523242532[[#This Row],[列2]]),
                  IFERROR(HOUR(テーブル141523242532[[#This Row],[列4]]-テーブル141523242532[[#This Row],[列2]]),
                               0)))</f>
        <v>0</v>
      </c>
      <c r="H21" s="28" t="s">
        <v>22</v>
      </c>
      <c r="I21" s="34" t="str">
        <f>IF(OR(テーブル141523242532[[#This Row],[列2]]="",
          テーブル141523242532[[#This Row],[列4]]=""),
     "00",
     IF(ISERROR(MINUTE(テーブル141523242532[[#This Row],[列4]]-テーブル141523242532[[#This Row],[列15]]-テーブル141523242532[[#This Row],[列2]])),
        IF(ISERROR(MINUTE(テーブル141523242532[[#This Row],[列4]]-テーブル141523242532[[#This Row],[列2]])),
           "00",
           IF(MINUTE(テーブル141523242532[[#This Row],[列4]]-テーブル141523242532[[#This Row],[列2]])&lt;30,
              "00",
              30)),
        IF(MINUTE(テーブル141523242532[[#This Row],[列4]]-テーブル141523242532[[#This Row],[列15]]-テーブル141523242532[[#This Row],[列2]])&lt;30,
           "00",
           30)))</f>
        <v>00</v>
      </c>
      <c r="J21" s="30" t="s">
        <v>23</v>
      </c>
      <c r="K21" s="31">
        <f>IFERROR((テーブル141523242532[[#This Row],[列5]]+テーブル141523242532[[#This Row],[列7]]/60)*$C$5,"")</f>
        <v>0</v>
      </c>
      <c r="L21" s="32" t="s">
        <v>4</v>
      </c>
      <c r="M21" s="149"/>
      <c r="N21" s="33"/>
      <c r="O21" s="50"/>
      <c r="P21" s="25"/>
    </row>
    <row r="22" spans="1:16" ht="22.5" customHeight="1" x14ac:dyDescent="0.15">
      <c r="A22" s="137"/>
      <c r="B22" s="160" t="str">
        <f>IF(テーブル141523242532[[#This Row],[列1]]="",
    "",
    TEXT(テーブル141523242532[[#This Row],[列1]],"(aaa)"))</f>
        <v/>
      </c>
      <c r="C22" s="138" t="s">
        <v>20</v>
      </c>
      <c r="D22" s="59" t="s">
        <v>21</v>
      </c>
      <c r="E22" s="143" t="s">
        <v>20</v>
      </c>
      <c r="F22" s="144" t="s">
        <v>32</v>
      </c>
      <c r="G22" s="27">
        <f>IF(OR(テーブル141523242532[[#This Row],[列2]]="",
          テーブル141523242532[[#This Row],[列4]]=""),
     0,
     IFERROR(HOUR(テーブル141523242532[[#This Row],[列4]]-テーブル141523242532[[#This Row],[列15]]-テーブル141523242532[[#This Row],[列2]]),
                  IFERROR(HOUR(テーブル141523242532[[#This Row],[列4]]-テーブル141523242532[[#This Row],[列2]]),
                               0)))</f>
        <v>0</v>
      </c>
      <c r="H22" s="28" t="s">
        <v>22</v>
      </c>
      <c r="I22" s="34" t="str">
        <f>IF(OR(テーブル141523242532[[#This Row],[列2]]="",
          テーブル141523242532[[#This Row],[列4]]=""),
     "00",
     IF(ISERROR(MINUTE(テーブル141523242532[[#This Row],[列4]]-テーブル141523242532[[#This Row],[列15]]-テーブル141523242532[[#This Row],[列2]])),
        IF(ISERROR(MINUTE(テーブル141523242532[[#This Row],[列4]]-テーブル141523242532[[#This Row],[列2]])),
           "00",
           IF(MINUTE(テーブル141523242532[[#This Row],[列4]]-テーブル141523242532[[#This Row],[列2]])&lt;30,
              "00",
              30)),
        IF(MINUTE(テーブル141523242532[[#This Row],[列4]]-テーブル141523242532[[#This Row],[列15]]-テーブル141523242532[[#This Row],[列2]])&lt;30,
           "00",
           30)))</f>
        <v>00</v>
      </c>
      <c r="J22" s="30" t="s">
        <v>23</v>
      </c>
      <c r="K22" s="31">
        <f>IFERROR((テーブル141523242532[[#This Row],[列5]]+テーブル141523242532[[#This Row],[列7]]/60)*$C$5,"")</f>
        <v>0</v>
      </c>
      <c r="L22" s="32" t="s">
        <v>4</v>
      </c>
      <c r="M22" s="149"/>
      <c r="N22" s="33"/>
      <c r="O22" s="50"/>
      <c r="P22" s="25"/>
    </row>
    <row r="23" spans="1:16" ht="22.5" customHeight="1" x14ac:dyDescent="0.15">
      <c r="A23" s="137"/>
      <c r="B23" s="160" t="str">
        <f>IF(テーブル141523242532[[#This Row],[列1]]="",
    "",
    TEXT(テーブル141523242532[[#This Row],[列1]],"(aaa)"))</f>
        <v/>
      </c>
      <c r="C23" s="138" t="s">
        <v>20</v>
      </c>
      <c r="D23" s="59" t="s">
        <v>21</v>
      </c>
      <c r="E23" s="143" t="s">
        <v>20</v>
      </c>
      <c r="F23" s="144" t="s">
        <v>32</v>
      </c>
      <c r="G23" s="27">
        <f>IF(OR(テーブル141523242532[[#This Row],[列2]]="",
          テーブル141523242532[[#This Row],[列4]]=""),
     0,
     IFERROR(HOUR(テーブル141523242532[[#This Row],[列4]]-テーブル141523242532[[#This Row],[列15]]-テーブル141523242532[[#This Row],[列2]]),
                  IFERROR(HOUR(テーブル141523242532[[#This Row],[列4]]-テーブル141523242532[[#This Row],[列2]]),
                               0)))</f>
        <v>0</v>
      </c>
      <c r="H23" s="28" t="s">
        <v>22</v>
      </c>
      <c r="I23" s="34" t="str">
        <f>IF(OR(テーブル141523242532[[#This Row],[列2]]="",
          テーブル141523242532[[#This Row],[列4]]=""),
     "00",
     IF(ISERROR(MINUTE(テーブル141523242532[[#This Row],[列4]]-テーブル141523242532[[#This Row],[列15]]-テーブル141523242532[[#This Row],[列2]])),
        IF(ISERROR(MINUTE(テーブル141523242532[[#This Row],[列4]]-テーブル141523242532[[#This Row],[列2]])),
           "00",
           IF(MINUTE(テーブル141523242532[[#This Row],[列4]]-テーブル141523242532[[#This Row],[列2]])&lt;30,
              "00",
              30)),
        IF(MINUTE(テーブル141523242532[[#This Row],[列4]]-テーブル141523242532[[#This Row],[列15]]-テーブル141523242532[[#This Row],[列2]])&lt;30,
           "00",
           30)))</f>
        <v>00</v>
      </c>
      <c r="J23" s="30" t="s">
        <v>23</v>
      </c>
      <c r="K23" s="31">
        <f>IFERROR((テーブル141523242532[[#This Row],[列5]]+テーブル141523242532[[#This Row],[列7]]/60)*$C$5,"")</f>
        <v>0</v>
      </c>
      <c r="L23" s="32" t="s">
        <v>4</v>
      </c>
      <c r="M23" s="149"/>
      <c r="N23" s="33"/>
      <c r="O23" s="50"/>
      <c r="P23" s="25"/>
    </row>
    <row r="24" spans="1:16" ht="22.5" customHeight="1" x14ac:dyDescent="0.15">
      <c r="A24" s="137"/>
      <c r="B24" s="160" t="str">
        <f>IF(テーブル141523242532[[#This Row],[列1]]="",
    "",
    TEXT(テーブル141523242532[[#This Row],[列1]],"(aaa)"))</f>
        <v/>
      </c>
      <c r="C24" s="138" t="s">
        <v>20</v>
      </c>
      <c r="D24" s="59" t="s">
        <v>21</v>
      </c>
      <c r="E24" s="143" t="s">
        <v>20</v>
      </c>
      <c r="F24" s="144" t="s">
        <v>32</v>
      </c>
      <c r="G24" s="27">
        <f>IF(OR(テーブル141523242532[[#This Row],[列2]]="",
          テーブル141523242532[[#This Row],[列4]]=""),
     0,
     IFERROR(HOUR(テーブル141523242532[[#This Row],[列4]]-テーブル141523242532[[#This Row],[列15]]-テーブル141523242532[[#This Row],[列2]]),
                  IFERROR(HOUR(テーブル141523242532[[#This Row],[列4]]-テーブル141523242532[[#This Row],[列2]]),
                               0)))</f>
        <v>0</v>
      </c>
      <c r="H24" s="28" t="s">
        <v>22</v>
      </c>
      <c r="I24" s="34" t="str">
        <f>IF(OR(テーブル141523242532[[#This Row],[列2]]="",
          テーブル141523242532[[#This Row],[列4]]=""),
     "00",
     IF(ISERROR(MINUTE(テーブル141523242532[[#This Row],[列4]]-テーブル141523242532[[#This Row],[列15]]-テーブル141523242532[[#This Row],[列2]])),
        IF(ISERROR(MINUTE(テーブル141523242532[[#This Row],[列4]]-テーブル141523242532[[#This Row],[列2]])),
           "00",
           IF(MINUTE(テーブル141523242532[[#This Row],[列4]]-テーブル141523242532[[#This Row],[列2]])&lt;30,
              "00",
              30)),
        IF(MINUTE(テーブル141523242532[[#This Row],[列4]]-テーブル141523242532[[#This Row],[列15]]-テーブル141523242532[[#This Row],[列2]])&lt;30,
           "00",
           30)))</f>
        <v>00</v>
      </c>
      <c r="J24" s="30" t="s">
        <v>23</v>
      </c>
      <c r="K24" s="31">
        <f>IFERROR((テーブル141523242532[[#This Row],[列5]]+テーブル141523242532[[#This Row],[列7]]/60)*$C$5,"")</f>
        <v>0</v>
      </c>
      <c r="L24" s="32" t="s">
        <v>4</v>
      </c>
      <c r="M24" s="148"/>
      <c r="N24" s="33"/>
      <c r="O24" s="50"/>
      <c r="P24" s="25"/>
    </row>
    <row r="25" spans="1:16" ht="22.5" customHeight="1" x14ac:dyDescent="0.15">
      <c r="A25" s="137"/>
      <c r="B25" s="160" t="str">
        <f>IF(テーブル141523242532[[#This Row],[列1]]="",
    "",
    TEXT(テーブル141523242532[[#This Row],[列1]],"(aaa)"))</f>
        <v/>
      </c>
      <c r="C25" s="138" t="s">
        <v>20</v>
      </c>
      <c r="D25" s="59" t="s">
        <v>21</v>
      </c>
      <c r="E25" s="143" t="s">
        <v>20</v>
      </c>
      <c r="F25" s="144" t="s">
        <v>32</v>
      </c>
      <c r="G25" s="27">
        <f>IF(OR(テーブル141523242532[[#This Row],[列2]]="",
          テーブル141523242532[[#This Row],[列4]]=""),
     0,
     IFERROR(HOUR(テーブル141523242532[[#This Row],[列4]]-テーブル141523242532[[#This Row],[列15]]-テーブル141523242532[[#This Row],[列2]]),
                  IFERROR(HOUR(テーブル141523242532[[#This Row],[列4]]-テーブル141523242532[[#This Row],[列2]]),
                               0)))</f>
        <v>0</v>
      </c>
      <c r="H25" s="28" t="s">
        <v>22</v>
      </c>
      <c r="I25" s="34" t="str">
        <f>IF(OR(テーブル141523242532[[#This Row],[列2]]="",
          テーブル141523242532[[#This Row],[列4]]=""),
     "00",
     IF(ISERROR(MINUTE(テーブル141523242532[[#This Row],[列4]]-テーブル141523242532[[#This Row],[列15]]-テーブル141523242532[[#This Row],[列2]])),
        IF(ISERROR(MINUTE(テーブル141523242532[[#This Row],[列4]]-テーブル141523242532[[#This Row],[列2]])),
           "00",
           IF(MINUTE(テーブル141523242532[[#This Row],[列4]]-テーブル141523242532[[#This Row],[列2]])&lt;30,
              "00",
              30)),
        IF(MINUTE(テーブル141523242532[[#This Row],[列4]]-テーブル141523242532[[#This Row],[列15]]-テーブル141523242532[[#This Row],[列2]])&lt;30,
           "00",
           30)))</f>
        <v>00</v>
      </c>
      <c r="J25" s="30" t="s">
        <v>23</v>
      </c>
      <c r="K25" s="31">
        <f>IFERROR((テーブル141523242532[[#This Row],[列5]]+テーブル141523242532[[#This Row],[列7]]/60)*$C$5,"")</f>
        <v>0</v>
      </c>
      <c r="L25" s="32" t="s">
        <v>4</v>
      </c>
      <c r="M25" s="149"/>
      <c r="N25" s="33"/>
      <c r="O25" s="50"/>
      <c r="P25" s="25"/>
    </row>
    <row r="26" spans="1:16" ht="22.5" customHeight="1" x14ac:dyDescent="0.15">
      <c r="A26" s="137"/>
      <c r="B26" s="160" t="str">
        <f>IF(テーブル141523242532[[#This Row],[列1]]="",
    "",
    TEXT(テーブル141523242532[[#This Row],[列1]],"(aaa)"))</f>
        <v/>
      </c>
      <c r="C26" s="138" t="s">
        <v>20</v>
      </c>
      <c r="D26" s="59" t="s">
        <v>21</v>
      </c>
      <c r="E26" s="143" t="s">
        <v>20</v>
      </c>
      <c r="F26" s="144" t="s">
        <v>32</v>
      </c>
      <c r="G26" s="27">
        <f>IF(OR(テーブル141523242532[[#This Row],[列2]]="",
          テーブル141523242532[[#This Row],[列4]]=""),
     0,
     IFERROR(HOUR(テーブル141523242532[[#This Row],[列4]]-テーブル141523242532[[#This Row],[列15]]-テーブル141523242532[[#This Row],[列2]]),
                  IFERROR(HOUR(テーブル141523242532[[#This Row],[列4]]-テーブル141523242532[[#This Row],[列2]]),
                               0)))</f>
        <v>0</v>
      </c>
      <c r="H26" s="28" t="s">
        <v>22</v>
      </c>
      <c r="I26" s="34" t="str">
        <f>IF(OR(テーブル141523242532[[#This Row],[列2]]="",
          テーブル141523242532[[#This Row],[列4]]=""),
     "00",
     IF(ISERROR(MINUTE(テーブル141523242532[[#This Row],[列4]]-テーブル141523242532[[#This Row],[列15]]-テーブル141523242532[[#This Row],[列2]])),
        IF(ISERROR(MINUTE(テーブル141523242532[[#This Row],[列4]]-テーブル141523242532[[#This Row],[列2]])),
           "00",
           IF(MINUTE(テーブル141523242532[[#This Row],[列4]]-テーブル141523242532[[#This Row],[列2]])&lt;30,
              "00",
              30)),
        IF(MINUTE(テーブル141523242532[[#This Row],[列4]]-テーブル141523242532[[#This Row],[列15]]-テーブル141523242532[[#This Row],[列2]])&lt;30,
           "00",
           30)))</f>
        <v>00</v>
      </c>
      <c r="J26" s="30" t="s">
        <v>23</v>
      </c>
      <c r="K26" s="31">
        <f>IFERROR((テーブル141523242532[[#This Row],[列5]]+テーブル141523242532[[#This Row],[列7]]/60)*$C$5,"")</f>
        <v>0</v>
      </c>
      <c r="L26" s="32" t="s">
        <v>4</v>
      </c>
      <c r="M26" s="149"/>
      <c r="N26" s="33"/>
      <c r="O26" s="50"/>
      <c r="P26" s="25"/>
    </row>
    <row r="27" spans="1:16" ht="22.5" customHeight="1" x14ac:dyDescent="0.15">
      <c r="A27" s="137"/>
      <c r="B27" s="160" t="str">
        <f>IF(テーブル141523242532[[#This Row],[列1]]="",
    "",
    TEXT(テーブル141523242532[[#This Row],[列1]],"(aaa)"))</f>
        <v/>
      </c>
      <c r="C27" s="138" t="s">
        <v>20</v>
      </c>
      <c r="D27" s="59" t="s">
        <v>21</v>
      </c>
      <c r="E27" s="143" t="s">
        <v>20</v>
      </c>
      <c r="F27" s="144" t="s">
        <v>32</v>
      </c>
      <c r="G27" s="27">
        <f>IF(OR(テーブル141523242532[[#This Row],[列2]]="",
          テーブル141523242532[[#This Row],[列4]]=""),
     0,
     IFERROR(HOUR(テーブル141523242532[[#This Row],[列4]]-テーブル141523242532[[#This Row],[列15]]-テーブル141523242532[[#This Row],[列2]]),
                  IFERROR(HOUR(テーブル141523242532[[#This Row],[列4]]-テーブル141523242532[[#This Row],[列2]]),
                               0)))</f>
        <v>0</v>
      </c>
      <c r="H27" s="28" t="s">
        <v>22</v>
      </c>
      <c r="I27" s="34" t="str">
        <f>IF(OR(テーブル141523242532[[#This Row],[列2]]="",
          テーブル141523242532[[#This Row],[列4]]=""),
     "00",
     IF(ISERROR(MINUTE(テーブル141523242532[[#This Row],[列4]]-テーブル141523242532[[#This Row],[列15]]-テーブル141523242532[[#This Row],[列2]])),
        IF(ISERROR(MINUTE(テーブル141523242532[[#This Row],[列4]]-テーブル141523242532[[#This Row],[列2]])),
           "00",
           IF(MINUTE(テーブル141523242532[[#This Row],[列4]]-テーブル141523242532[[#This Row],[列2]])&lt;30,
              "00",
              30)),
        IF(MINUTE(テーブル141523242532[[#This Row],[列4]]-テーブル141523242532[[#This Row],[列15]]-テーブル141523242532[[#This Row],[列2]])&lt;30,
           "00",
           30)))</f>
        <v>00</v>
      </c>
      <c r="J27" s="30" t="s">
        <v>23</v>
      </c>
      <c r="K27" s="31">
        <f>IFERROR((テーブル141523242532[[#This Row],[列5]]+テーブル141523242532[[#This Row],[列7]]/60)*$C$5,"")</f>
        <v>0</v>
      </c>
      <c r="L27" s="32" t="s">
        <v>4</v>
      </c>
      <c r="M27" s="149"/>
      <c r="N27" s="33"/>
      <c r="O27" s="50"/>
      <c r="P27" s="25"/>
    </row>
    <row r="28" spans="1:16" ht="22.5" customHeight="1" x14ac:dyDescent="0.15">
      <c r="A28" s="137"/>
      <c r="B28" s="160" t="str">
        <f>IF(テーブル141523242532[[#This Row],[列1]]="",
    "",
    TEXT(テーブル141523242532[[#This Row],[列1]],"(aaa)"))</f>
        <v/>
      </c>
      <c r="C28" s="138" t="s">
        <v>20</v>
      </c>
      <c r="D28" s="59" t="s">
        <v>21</v>
      </c>
      <c r="E28" s="143" t="s">
        <v>20</v>
      </c>
      <c r="F28" s="144" t="s">
        <v>32</v>
      </c>
      <c r="G28" s="27">
        <f>IF(OR(テーブル141523242532[[#This Row],[列2]]="",
          テーブル141523242532[[#This Row],[列4]]=""),
     0,
     IFERROR(HOUR(テーブル141523242532[[#This Row],[列4]]-テーブル141523242532[[#This Row],[列15]]-テーブル141523242532[[#This Row],[列2]]),
                  IFERROR(HOUR(テーブル141523242532[[#This Row],[列4]]-テーブル141523242532[[#This Row],[列2]]),
                               0)))</f>
        <v>0</v>
      </c>
      <c r="H28" s="28" t="s">
        <v>22</v>
      </c>
      <c r="I28" s="34" t="str">
        <f>IF(OR(テーブル141523242532[[#This Row],[列2]]="",
          テーブル141523242532[[#This Row],[列4]]=""),
     "00",
     IF(ISERROR(MINUTE(テーブル141523242532[[#This Row],[列4]]-テーブル141523242532[[#This Row],[列15]]-テーブル141523242532[[#This Row],[列2]])),
        IF(ISERROR(MINUTE(テーブル141523242532[[#This Row],[列4]]-テーブル141523242532[[#This Row],[列2]])),
           "00",
           IF(MINUTE(テーブル141523242532[[#This Row],[列4]]-テーブル141523242532[[#This Row],[列2]])&lt;30,
              "00",
              30)),
        IF(MINUTE(テーブル141523242532[[#This Row],[列4]]-テーブル141523242532[[#This Row],[列15]]-テーブル141523242532[[#This Row],[列2]])&lt;30,
           "00",
           30)))</f>
        <v>00</v>
      </c>
      <c r="J28" s="30" t="s">
        <v>23</v>
      </c>
      <c r="K28" s="31">
        <f>IFERROR((テーブル141523242532[[#This Row],[列5]]+テーブル141523242532[[#This Row],[列7]]/60)*$C$5,"")</f>
        <v>0</v>
      </c>
      <c r="L28" s="32" t="s">
        <v>4</v>
      </c>
      <c r="M28" s="149"/>
      <c r="N28" s="33"/>
      <c r="O28" s="50"/>
      <c r="P28" s="25"/>
    </row>
    <row r="29" spans="1:16" ht="22.5" customHeight="1" x14ac:dyDescent="0.15">
      <c r="A29" s="137"/>
      <c r="B29" s="160" t="str">
        <f>IF(テーブル141523242532[[#This Row],[列1]]="",
    "",
    TEXT(テーブル141523242532[[#This Row],[列1]],"(aaa)"))</f>
        <v/>
      </c>
      <c r="C29" s="138" t="s">
        <v>20</v>
      </c>
      <c r="D29" s="59" t="s">
        <v>21</v>
      </c>
      <c r="E29" s="143" t="s">
        <v>20</v>
      </c>
      <c r="F29" s="144" t="s">
        <v>32</v>
      </c>
      <c r="G29" s="27">
        <f>IF(OR(テーブル141523242532[[#This Row],[列2]]="",
          テーブル141523242532[[#This Row],[列4]]=""),
     0,
     IFERROR(HOUR(テーブル141523242532[[#This Row],[列4]]-テーブル141523242532[[#This Row],[列15]]-テーブル141523242532[[#This Row],[列2]]),
                  IFERROR(HOUR(テーブル141523242532[[#This Row],[列4]]-テーブル141523242532[[#This Row],[列2]]),
                               0)))</f>
        <v>0</v>
      </c>
      <c r="H29" s="28" t="s">
        <v>22</v>
      </c>
      <c r="I29" s="34" t="str">
        <f>IF(OR(テーブル141523242532[[#This Row],[列2]]="",
          テーブル141523242532[[#This Row],[列4]]=""),
     "00",
     IF(ISERROR(MINUTE(テーブル141523242532[[#This Row],[列4]]-テーブル141523242532[[#This Row],[列15]]-テーブル141523242532[[#This Row],[列2]])),
        IF(ISERROR(MINUTE(テーブル141523242532[[#This Row],[列4]]-テーブル141523242532[[#This Row],[列2]])),
           "00",
           IF(MINUTE(テーブル141523242532[[#This Row],[列4]]-テーブル141523242532[[#This Row],[列2]])&lt;30,
              "00",
              30)),
        IF(MINUTE(テーブル141523242532[[#This Row],[列4]]-テーブル141523242532[[#This Row],[列15]]-テーブル141523242532[[#This Row],[列2]])&lt;30,
           "00",
           30)))</f>
        <v>00</v>
      </c>
      <c r="J29" s="30" t="s">
        <v>23</v>
      </c>
      <c r="K29" s="31">
        <f>IFERROR((テーブル141523242532[[#This Row],[列5]]+テーブル141523242532[[#This Row],[列7]]/60)*$C$5,"")</f>
        <v>0</v>
      </c>
      <c r="L29" s="32" t="s">
        <v>4</v>
      </c>
      <c r="M29" s="149"/>
      <c r="N29" s="33"/>
      <c r="O29" s="50"/>
      <c r="P29" s="25"/>
    </row>
    <row r="30" spans="1:16" ht="22.5" customHeight="1" thickBot="1" x14ac:dyDescent="0.2">
      <c r="A30" s="139"/>
      <c r="B30" s="161" t="str">
        <f>IF(テーブル141523242532[[#This Row],[列1]]="",
    "",
    TEXT(テーブル141523242532[[#This Row],[列1]],"(aaa)"))</f>
        <v/>
      </c>
      <c r="C30" s="140" t="s">
        <v>20</v>
      </c>
      <c r="D30" s="35" t="s">
        <v>21</v>
      </c>
      <c r="E30" s="145" t="s">
        <v>20</v>
      </c>
      <c r="F30" s="146" t="s">
        <v>32</v>
      </c>
      <c r="G30" s="36">
        <f>IF(OR(テーブル141523242532[[#This Row],[列2]]="",
          テーブル141523242532[[#This Row],[列4]]=""),
     0,
     IFERROR(HOUR(テーブル141523242532[[#This Row],[列4]]-テーブル141523242532[[#This Row],[列15]]-テーブル141523242532[[#This Row],[列2]]),
                  IFERROR(HOUR(テーブル141523242532[[#This Row],[列4]]-テーブル141523242532[[#This Row],[列2]]),
                               0)))</f>
        <v>0</v>
      </c>
      <c r="H30" s="37" t="s">
        <v>22</v>
      </c>
      <c r="I30" s="38" t="str">
        <f>IF(OR(テーブル141523242532[[#This Row],[列2]]="",
          テーブル141523242532[[#This Row],[列4]]=""),
     "00",
     IF(ISERROR(MINUTE(テーブル141523242532[[#This Row],[列4]]-テーブル141523242532[[#This Row],[列15]]-テーブル141523242532[[#This Row],[列2]])),
        IF(ISERROR(MINUTE(テーブル141523242532[[#This Row],[列4]]-テーブル141523242532[[#This Row],[列2]])),
           "00",
           IF(MINUTE(テーブル141523242532[[#This Row],[列4]]-テーブル141523242532[[#This Row],[列2]])&lt;30,
              "00",
              30)),
        IF(MINUTE(テーブル141523242532[[#This Row],[列4]]-テーブル141523242532[[#This Row],[列15]]-テーブル141523242532[[#This Row],[列2]])&lt;30,
           "00",
           30)))</f>
        <v>00</v>
      </c>
      <c r="J30" s="39" t="s">
        <v>23</v>
      </c>
      <c r="K30" s="40">
        <f>IFERROR((テーブル141523242532[[#This Row],[列5]]+テーブル141523242532[[#This Row],[列7]]/60)*$C$5,"")</f>
        <v>0</v>
      </c>
      <c r="L30" s="41" t="s">
        <v>4</v>
      </c>
      <c r="M30" s="150"/>
      <c r="N30" s="42"/>
      <c r="O30" s="50"/>
      <c r="P30" s="25"/>
    </row>
    <row r="31" spans="1:16" ht="22.5" customHeight="1" thickBot="1" x14ac:dyDescent="0.2">
      <c r="A31" s="189" t="s">
        <v>27</v>
      </c>
      <c r="B31" s="190"/>
      <c r="C31" s="191"/>
      <c r="D31" s="192"/>
      <c r="E31" s="193"/>
      <c r="F31" s="57"/>
      <c r="G31" s="194">
        <f>SUM(テーブル141523242532[[#All],[列5]])+SUM(テーブル141523242532[[#All],[列7]])/60</f>
        <v>0</v>
      </c>
      <c r="H31" s="195"/>
      <c r="I31" s="196" t="s">
        <v>24</v>
      </c>
      <c r="J31" s="197"/>
      <c r="K31" s="43">
        <f>SUM(テーブル141523242532[[#All],[列9]])</f>
        <v>0</v>
      </c>
      <c r="L31" s="44" t="s">
        <v>4</v>
      </c>
      <c r="M31" s="185"/>
      <c r="N31" s="186"/>
    </row>
    <row r="32" spans="1:16" x14ac:dyDescent="0.15">
      <c r="A32" s="45"/>
      <c r="B32" s="45"/>
      <c r="C32" s="46"/>
      <c r="D32" s="46"/>
      <c r="E32" s="46"/>
      <c r="F32" s="46"/>
      <c r="G32" s="47"/>
      <c r="H32" s="47"/>
      <c r="I32" s="46"/>
      <c r="J32" s="46"/>
      <c r="K32" s="48"/>
      <c r="L32" s="10"/>
      <c r="M32" s="49"/>
    </row>
  </sheetData>
  <sheetProtection selectLockedCells="1"/>
  <mergeCells count="17">
    <mergeCell ref="K7:L7"/>
    <mergeCell ref="D1:M1"/>
    <mergeCell ref="A2:M2"/>
    <mergeCell ref="A3:B3"/>
    <mergeCell ref="C3:E3"/>
    <mergeCell ref="A4:B4"/>
    <mergeCell ref="C4:E4"/>
    <mergeCell ref="A5:B5"/>
    <mergeCell ref="C5:E5"/>
    <mergeCell ref="A7:B7"/>
    <mergeCell ref="C7:E7"/>
    <mergeCell ref="G7:J7"/>
    <mergeCell ref="A31:B31"/>
    <mergeCell ref="C31:E31"/>
    <mergeCell ref="G31:H31"/>
    <mergeCell ref="I31:J31"/>
    <mergeCell ref="M31:N31"/>
  </mergeCells>
  <phoneticPr fontId="2"/>
  <printOptions horizontalCentered="1"/>
  <pageMargins left="0.39370078740157483" right="0.39370078740157483" top="0.78740157480314965" bottom="0.78740157480314965" header="0.23622047244094491" footer="0.31496062992125984"/>
  <pageSetup paperSize="9" orientation="portrait" r:id="rId1"/>
  <headerFooter alignWithMargins="0"/>
  <drawing r:id="rId2"/>
  <tableParts count="1">
    <tablePart r:id="rId3"/>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pageSetUpPr fitToPage="1"/>
  </sheetPr>
  <dimension ref="A1:T31"/>
  <sheetViews>
    <sheetView zoomScale="80" zoomScaleNormal="80" workbookViewId="0">
      <selection activeCell="H22" sqref="H22"/>
    </sheetView>
  </sheetViews>
  <sheetFormatPr defaultRowHeight="13.5" x14ac:dyDescent="0.15"/>
  <cols>
    <col min="1" max="1" width="25" customWidth="1"/>
    <col min="2" max="4" width="6.25" customWidth="1"/>
    <col min="5" max="5" width="5.625" customWidth="1"/>
    <col min="6" max="6" width="12.5" customWidth="1"/>
    <col min="7" max="7" width="15.625" customWidth="1"/>
    <col min="8" max="8" width="8.25" customWidth="1"/>
    <col min="9" max="9" width="15.625" customWidth="1"/>
    <col min="10" max="10" width="6.25" customWidth="1"/>
    <col min="11" max="11" width="31.25" customWidth="1"/>
    <col min="12" max="12" width="11" customWidth="1"/>
  </cols>
  <sheetData>
    <row r="1" spans="1:20" ht="18.75" customHeight="1" x14ac:dyDescent="0.15">
      <c r="A1" s="163" t="s">
        <v>54</v>
      </c>
      <c r="B1" s="163"/>
      <c r="C1" s="163"/>
      <c r="D1" s="163"/>
      <c r="E1" s="163"/>
      <c r="F1" s="163"/>
      <c r="G1" s="163"/>
      <c r="H1" s="163"/>
      <c r="I1" s="163"/>
      <c r="J1" s="163"/>
      <c r="K1" s="163"/>
      <c r="L1" s="163"/>
      <c r="M1" s="1"/>
      <c r="N1" s="1"/>
      <c r="O1" s="1"/>
      <c r="P1" s="1"/>
      <c r="Q1" s="1"/>
      <c r="R1" s="1"/>
      <c r="S1" s="1"/>
      <c r="T1" s="1"/>
    </row>
    <row r="2" spans="1:20" ht="21.75" customHeight="1" x14ac:dyDescent="0.15">
      <c r="A2" s="168" t="s">
        <v>37</v>
      </c>
      <c r="B2" s="168"/>
      <c r="C2" s="168"/>
      <c r="D2" s="168"/>
      <c r="E2" s="168"/>
      <c r="F2" s="168"/>
      <c r="G2" s="168"/>
      <c r="H2" s="168"/>
      <c r="I2" s="168"/>
      <c r="J2" s="168"/>
      <c r="K2" s="168"/>
      <c r="L2" s="168"/>
      <c r="M2" s="1"/>
      <c r="N2" s="1"/>
      <c r="O2" s="1"/>
      <c r="P2" s="1"/>
      <c r="Q2" s="1"/>
      <c r="R2" s="1"/>
      <c r="S2" s="1"/>
      <c r="T2" s="1"/>
    </row>
    <row r="3" spans="1:20" ht="33" customHeight="1" thickBot="1" x14ac:dyDescent="0.2">
      <c r="A3" s="114" t="s">
        <v>0</v>
      </c>
      <c r="B3" s="167"/>
      <c r="C3" s="167"/>
      <c r="D3" s="167"/>
      <c r="E3" s="167"/>
      <c r="F3" s="167"/>
      <c r="G3" s="2"/>
      <c r="H3" s="3"/>
      <c r="I3" s="3"/>
      <c r="J3" s="3"/>
      <c r="K3" s="3"/>
      <c r="L3" s="1"/>
      <c r="M3" s="1"/>
      <c r="N3" s="1"/>
      <c r="O3" s="1"/>
      <c r="P3" s="1"/>
      <c r="Q3" s="1"/>
      <c r="R3" s="1"/>
      <c r="S3" s="1"/>
      <c r="T3" s="1"/>
    </row>
    <row r="4" spans="1:20" ht="17.25" customHeight="1" x14ac:dyDescent="0.15">
      <c r="A4" s="1"/>
      <c r="B4" s="1"/>
      <c r="C4" s="1"/>
      <c r="D4" s="1"/>
      <c r="E4" s="1"/>
      <c r="F4" s="1"/>
      <c r="G4" s="1"/>
      <c r="H4" s="1"/>
      <c r="I4" s="1"/>
      <c r="J4" s="1"/>
      <c r="K4" s="1"/>
      <c r="L4" s="1"/>
      <c r="M4" s="1"/>
      <c r="N4" s="1"/>
      <c r="O4" s="1"/>
      <c r="P4" s="1"/>
      <c r="Q4" s="1"/>
      <c r="R4" s="1"/>
      <c r="S4" s="1"/>
      <c r="T4" s="1"/>
    </row>
    <row r="5" spans="1:20" ht="37.5" customHeight="1" x14ac:dyDescent="0.15">
      <c r="A5" s="51" t="s">
        <v>1</v>
      </c>
      <c r="B5" s="164" t="s">
        <v>57</v>
      </c>
      <c r="C5" s="165"/>
      <c r="D5" s="165"/>
      <c r="E5" s="166"/>
      <c r="F5" s="4" t="s">
        <v>58</v>
      </c>
      <c r="G5" s="169" t="s">
        <v>59</v>
      </c>
      <c r="H5" s="170"/>
      <c r="I5" s="171" t="s">
        <v>52</v>
      </c>
      <c r="J5" s="170"/>
      <c r="K5" s="5" t="s">
        <v>2</v>
      </c>
      <c r="L5" s="4" t="s">
        <v>3</v>
      </c>
      <c r="M5" s="1"/>
      <c r="N5" s="1"/>
      <c r="O5" s="1"/>
      <c r="P5" s="1"/>
      <c r="Q5" s="1"/>
      <c r="R5" s="1"/>
      <c r="S5" s="1"/>
      <c r="T5" s="1"/>
    </row>
    <row r="6" spans="1:20" ht="37.5" customHeight="1" x14ac:dyDescent="0.15">
      <c r="A6" s="128"/>
      <c r="B6" s="129"/>
      <c r="C6" s="116" t="s">
        <v>33</v>
      </c>
      <c r="D6" s="130"/>
      <c r="E6" s="117" t="s">
        <v>34</v>
      </c>
      <c r="F6" s="131"/>
      <c r="G6" s="132"/>
      <c r="H6" s="118" t="s">
        <v>4</v>
      </c>
      <c r="I6" s="133"/>
      <c r="J6" s="118" t="s">
        <v>4</v>
      </c>
      <c r="K6" s="134" t="s">
        <v>5</v>
      </c>
      <c r="L6" s="6"/>
      <c r="M6" s="1"/>
      <c r="N6" s="1"/>
      <c r="O6" s="1"/>
      <c r="P6" s="1"/>
      <c r="Q6" s="1"/>
      <c r="R6" s="1"/>
      <c r="S6" s="1"/>
      <c r="T6" s="1"/>
    </row>
    <row r="7" spans="1:20" ht="37.5" customHeight="1" x14ac:dyDescent="0.15">
      <c r="A7" s="128"/>
      <c r="B7" s="129"/>
      <c r="C7" s="116" t="s">
        <v>33</v>
      </c>
      <c r="D7" s="130"/>
      <c r="E7" s="117" t="s">
        <v>34</v>
      </c>
      <c r="F7" s="131"/>
      <c r="G7" s="132"/>
      <c r="H7" s="118" t="s">
        <v>4</v>
      </c>
      <c r="I7" s="133"/>
      <c r="J7" s="118" t="s">
        <v>4</v>
      </c>
      <c r="K7" s="134" t="s">
        <v>5</v>
      </c>
      <c r="L7" s="6"/>
      <c r="M7" s="1"/>
      <c r="N7" s="1"/>
      <c r="O7" s="1"/>
      <c r="P7" s="1"/>
      <c r="Q7" s="1"/>
      <c r="R7" s="1"/>
      <c r="S7" s="1"/>
      <c r="T7" s="1"/>
    </row>
    <row r="8" spans="1:20" ht="37.5" customHeight="1" x14ac:dyDescent="0.15">
      <c r="A8" s="128"/>
      <c r="B8" s="129"/>
      <c r="C8" s="116" t="s">
        <v>33</v>
      </c>
      <c r="D8" s="130"/>
      <c r="E8" s="117" t="s">
        <v>34</v>
      </c>
      <c r="F8" s="131"/>
      <c r="G8" s="132"/>
      <c r="H8" s="118" t="s">
        <v>4</v>
      </c>
      <c r="I8" s="133"/>
      <c r="J8" s="118" t="s">
        <v>4</v>
      </c>
      <c r="K8" s="134" t="s">
        <v>5</v>
      </c>
      <c r="L8" s="6"/>
      <c r="M8" s="1"/>
      <c r="N8" s="1"/>
      <c r="O8" s="1"/>
      <c r="P8" s="1"/>
      <c r="Q8" s="1"/>
      <c r="R8" s="1"/>
      <c r="S8" s="1"/>
      <c r="T8" s="1"/>
    </row>
    <row r="9" spans="1:20" ht="37.5" customHeight="1" x14ac:dyDescent="0.15">
      <c r="A9" s="128"/>
      <c r="B9" s="129"/>
      <c r="C9" s="116" t="s">
        <v>33</v>
      </c>
      <c r="D9" s="130"/>
      <c r="E9" s="117" t="s">
        <v>34</v>
      </c>
      <c r="F9" s="131"/>
      <c r="G9" s="132"/>
      <c r="H9" s="118" t="s">
        <v>4</v>
      </c>
      <c r="I9" s="133"/>
      <c r="J9" s="118" t="s">
        <v>4</v>
      </c>
      <c r="K9" s="134" t="s">
        <v>5</v>
      </c>
      <c r="L9" s="6"/>
      <c r="M9" s="1"/>
      <c r="N9" s="1"/>
      <c r="O9" s="1"/>
      <c r="P9" s="1"/>
      <c r="Q9" s="1"/>
      <c r="R9" s="1"/>
      <c r="S9" s="1"/>
      <c r="T9" s="1"/>
    </row>
    <row r="10" spans="1:20" ht="37.5" customHeight="1" x14ac:dyDescent="0.15">
      <c r="A10" s="128"/>
      <c r="B10" s="129"/>
      <c r="C10" s="116" t="s">
        <v>33</v>
      </c>
      <c r="D10" s="130"/>
      <c r="E10" s="117" t="s">
        <v>34</v>
      </c>
      <c r="F10" s="131"/>
      <c r="G10" s="132"/>
      <c r="H10" s="118" t="s">
        <v>4</v>
      </c>
      <c r="I10" s="133"/>
      <c r="J10" s="118" t="s">
        <v>4</v>
      </c>
      <c r="K10" s="134" t="s">
        <v>5</v>
      </c>
      <c r="L10" s="6"/>
      <c r="M10" s="1"/>
      <c r="N10" s="1"/>
      <c r="O10" s="1"/>
      <c r="P10" s="1"/>
      <c r="Q10" s="1"/>
      <c r="R10" s="1"/>
      <c r="S10" s="1"/>
      <c r="T10" s="1"/>
    </row>
    <row r="11" spans="1:20" ht="37.5" customHeight="1" x14ac:dyDescent="0.15">
      <c r="A11" s="128"/>
      <c r="B11" s="129"/>
      <c r="C11" s="116" t="s">
        <v>33</v>
      </c>
      <c r="D11" s="130"/>
      <c r="E11" s="117" t="s">
        <v>34</v>
      </c>
      <c r="F11" s="131"/>
      <c r="G11" s="132"/>
      <c r="H11" s="118" t="s">
        <v>4</v>
      </c>
      <c r="I11" s="133"/>
      <c r="J11" s="118" t="s">
        <v>4</v>
      </c>
      <c r="K11" s="134" t="s">
        <v>5</v>
      </c>
      <c r="L11" s="6"/>
      <c r="M11" s="1"/>
      <c r="N11" s="1"/>
      <c r="O11" s="1"/>
      <c r="P11" s="1"/>
      <c r="Q11" s="1"/>
      <c r="R11" s="1"/>
      <c r="S11" s="1"/>
      <c r="T11" s="1"/>
    </row>
    <row r="12" spans="1:20" ht="37.5" customHeight="1" thickBot="1" x14ac:dyDescent="0.2">
      <c r="A12" s="128"/>
      <c r="B12" s="129"/>
      <c r="C12" s="116" t="s">
        <v>33</v>
      </c>
      <c r="D12" s="130"/>
      <c r="E12" s="117" t="s">
        <v>34</v>
      </c>
      <c r="F12" s="131"/>
      <c r="G12" s="132"/>
      <c r="H12" s="119" t="s">
        <v>4</v>
      </c>
      <c r="I12" s="133"/>
      <c r="J12" s="119" t="s">
        <v>4</v>
      </c>
      <c r="K12" s="134" t="s">
        <v>5</v>
      </c>
      <c r="L12" s="6"/>
      <c r="M12" s="1"/>
      <c r="N12" s="1"/>
      <c r="O12" s="1"/>
      <c r="P12" s="1"/>
      <c r="Q12" s="1"/>
      <c r="R12" s="1"/>
      <c r="S12" s="1"/>
      <c r="T12" s="1"/>
    </row>
    <row r="13" spans="1:20" ht="37.5" customHeight="1" thickBot="1" x14ac:dyDescent="0.2">
      <c r="A13" s="115" t="s">
        <v>6</v>
      </c>
      <c r="B13" s="120">
        <f>SUBTOTAL(109,直接人件費総括表[列3])
  +ROUNDDOWN(SUBTOTAL(109,直接人件費総括表[列5])/60,0)</f>
        <v>0</v>
      </c>
      <c r="C13" s="116" t="s">
        <v>33</v>
      </c>
      <c r="D13" s="121">
        <f>IF(SUBTOTAL(109,直接人件費総括表[列5])&gt;=60,
     MOD(SUBTOTAL(109,直接人件費総括表[列5]),60),
     SUBTOTAL(109,直接人件費総括表[列5]))</f>
        <v>0</v>
      </c>
      <c r="E13" s="117" t="s">
        <v>34</v>
      </c>
      <c r="F13" s="122"/>
      <c r="G13" s="123">
        <f>SUBTOTAL(109,直接人件費総括表[列8])</f>
        <v>0</v>
      </c>
      <c r="H13" s="124" t="s">
        <v>4</v>
      </c>
      <c r="I13" s="125">
        <f>SUBTOTAL(109,直接人件費総括表[列2])</f>
        <v>0</v>
      </c>
      <c r="J13" s="126" t="s">
        <v>4</v>
      </c>
      <c r="K13" s="127"/>
      <c r="L13" s="52"/>
      <c r="M13" s="1"/>
      <c r="N13" s="1"/>
      <c r="O13" s="1"/>
      <c r="P13" s="1"/>
      <c r="Q13" s="1"/>
      <c r="R13" s="1"/>
      <c r="S13" s="1"/>
      <c r="T13" s="1"/>
    </row>
    <row r="14" spans="1:20" x14ac:dyDescent="0.15">
      <c r="A14" s="1" t="s">
        <v>56</v>
      </c>
      <c r="B14" s="1"/>
      <c r="C14" s="1"/>
      <c r="D14" s="1"/>
      <c r="E14" s="1"/>
      <c r="F14" s="1"/>
      <c r="G14" s="1"/>
      <c r="H14" s="1"/>
      <c r="I14" s="1"/>
      <c r="J14" s="1"/>
      <c r="K14" s="1"/>
      <c r="L14" s="1"/>
      <c r="M14" s="1"/>
      <c r="N14" s="1"/>
      <c r="O14" s="1"/>
      <c r="P14" s="1"/>
      <c r="Q14" s="1"/>
      <c r="R14" s="1"/>
      <c r="S14" s="1"/>
      <c r="T14" s="1"/>
    </row>
    <row r="15" spans="1:20" x14ac:dyDescent="0.15">
      <c r="A15" s="1"/>
      <c r="B15" s="1"/>
      <c r="C15" s="1"/>
      <c r="D15" s="1"/>
      <c r="E15" s="1"/>
      <c r="F15" s="1"/>
      <c r="G15" s="1"/>
      <c r="H15" s="1"/>
      <c r="I15" s="1"/>
      <c r="J15" s="1"/>
      <c r="K15" s="1"/>
      <c r="L15" s="1"/>
      <c r="M15" s="1"/>
      <c r="N15" s="1"/>
      <c r="O15" s="1"/>
      <c r="P15" s="1"/>
      <c r="Q15" s="1"/>
      <c r="R15" s="1"/>
      <c r="S15" s="1"/>
      <c r="T15" s="1"/>
    </row>
    <row r="16" spans="1:20" x14ac:dyDescent="0.15">
      <c r="A16" s="1"/>
      <c r="B16" s="1"/>
      <c r="C16" s="1"/>
      <c r="D16" s="1"/>
      <c r="E16" s="1"/>
      <c r="F16" s="1"/>
      <c r="G16" s="1"/>
      <c r="H16" s="1"/>
      <c r="I16" s="1"/>
      <c r="J16" s="1"/>
      <c r="K16" s="1"/>
      <c r="L16" s="1"/>
      <c r="M16" s="1"/>
      <c r="N16" s="1"/>
      <c r="O16" s="1"/>
      <c r="P16" s="1"/>
      <c r="Q16" s="1"/>
      <c r="R16" s="1"/>
      <c r="S16" s="1"/>
      <c r="T16" s="1"/>
    </row>
    <row r="17" spans="1:20" x14ac:dyDescent="0.15">
      <c r="A17" s="1"/>
      <c r="B17" s="1"/>
      <c r="C17" s="1"/>
      <c r="D17" s="1"/>
      <c r="E17" s="1"/>
      <c r="F17" s="1"/>
      <c r="G17" s="1"/>
      <c r="H17" s="1"/>
      <c r="I17" s="1"/>
      <c r="J17" s="1"/>
      <c r="K17" s="1"/>
      <c r="L17" s="1"/>
      <c r="M17" s="1"/>
      <c r="N17" s="1"/>
      <c r="O17" s="1"/>
      <c r="P17" s="1"/>
      <c r="Q17" s="1"/>
      <c r="R17" s="1"/>
      <c r="S17" s="1"/>
      <c r="T17" s="1"/>
    </row>
    <row r="18" spans="1:20" x14ac:dyDescent="0.15">
      <c r="A18" s="1"/>
      <c r="B18" s="1"/>
      <c r="C18" s="1"/>
      <c r="D18" s="1"/>
      <c r="E18" s="1"/>
      <c r="F18" s="1"/>
      <c r="G18" s="1"/>
      <c r="H18" s="1"/>
      <c r="I18" s="1"/>
      <c r="J18" s="1"/>
      <c r="K18" s="1"/>
      <c r="L18" s="1"/>
      <c r="M18" s="1"/>
      <c r="N18" s="1"/>
      <c r="O18" s="1"/>
      <c r="P18" s="1"/>
      <c r="Q18" s="1"/>
      <c r="R18" s="1"/>
      <c r="S18" s="1"/>
      <c r="T18" s="1"/>
    </row>
    <row r="19" spans="1:20" x14ac:dyDescent="0.15">
      <c r="A19" s="1"/>
      <c r="B19" s="1"/>
      <c r="C19" s="1"/>
      <c r="D19" s="1"/>
      <c r="E19" s="1"/>
      <c r="F19" s="1"/>
      <c r="G19" s="1"/>
      <c r="H19" s="1"/>
      <c r="I19" s="1"/>
      <c r="J19" s="1"/>
      <c r="K19" s="1"/>
      <c r="L19" s="1"/>
      <c r="M19" s="1"/>
      <c r="N19" s="1"/>
      <c r="O19" s="1"/>
      <c r="P19" s="1"/>
      <c r="Q19" s="1"/>
      <c r="R19" s="1"/>
      <c r="S19" s="1"/>
      <c r="T19" s="1"/>
    </row>
    <row r="20" spans="1:20" x14ac:dyDescent="0.15">
      <c r="A20" s="1"/>
      <c r="B20" s="1"/>
      <c r="C20" s="1"/>
      <c r="D20" s="1"/>
      <c r="E20" s="1"/>
      <c r="F20" s="1"/>
      <c r="G20" s="1"/>
      <c r="H20" s="1"/>
      <c r="I20" s="1"/>
      <c r="J20" s="1"/>
      <c r="K20" s="1"/>
      <c r="L20" s="1"/>
      <c r="M20" s="1"/>
      <c r="N20" s="1"/>
      <c r="O20" s="1"/>
      <c r="P20" s="1"/>
      <c r="Q20" s="1"/>
      <c r="R20" s="1"/>
      <c r="S20" s="1"/>
      <c r="T20" s="1"/>
    </row>
    <row r="21" spans="1:20" x14ac:dyDescent="0.15">
      <c r="A21" s="1"/>
      <c r="B21" s="1"/>
      <c r="C21" s="1"/>
      <c r="D21" s="1"/>
      <c r="E21" s="1"/>
      <c r="F21" s="1"/>
      <c r="G21" s="1"/>
      <c r="H21" s="1"/>
      <c r="I21" s="1"/>
      <c r="J21" s="1"/>
      <c r="K21" s="1"/>
      <c r="L21" s="1"/>
      <c r="M21" s="1"/>
      <c r="N21" s="1"/>
      <c r="O21" s="1"/>
      <c r="P21" s="1"/>
      <c r="Q21" s="1"/>
      <c r="R21" s="1"/>
      <c r="S21" s="1"/>
      <c r="T21" s="1"/>
    </row>
    <row r="22" spans="1:20" x14ac:dyDescent="0.15">
      <c r="A22" s="1"/>
      <c r="B22" s="1"/>
      <c r="C22" s="1"/>
      <c r="D22" s="1"/>
      <c r="E22" s="1"/>
      <c r="F22" s="1"/>
      <c r="G22" s="1"/>
      <c r="H22" s="1"/>
      <c r="I22" s="1"/>
      <c r="J22" s="1"/>
      <c r="K22" s="1"/>
      <c r="L22" s="1"/>
      <c r="M22" s="1"/>
      <c r="N22" s="1"/>
      <c r="O22" s="1"/>
      <c r="P22" s="1"/>
      <c r="Q22" s="1"/>
      <c r="R22" s="1"/>
      <c r="S22" s="1"/>
      <c r="T22" s="1"/>
    </row>
    <row r="23" spans="1:20" x14ac:dyDescent="0.15">
      <c r="A23" s="1"/>
      <c r="B23" s="1"/>
      <c r="C23" s="1"/>
      <c r="D23" s="1"/>
      <c r="E23" s="1"/>
      <c r="F23" s="1"/>
      <c r="G23" s="1"/>
      <c r="H23" s="1"/>
      <c r="I23" s="1"/>
      <c r="J23" s="1"/>
      <c r="K23" s="1"/>
      <c r="L23" s="1"/>
      <c r="M23" s="1"/>
      <c r="N23" s="1"/>
      <c r="O23" s="1"/>
      <c r="P23" s="1"/>
      <c r="Q23" s="1"/>
      <c r="R23" s="1"/>
      <c r="S23" s="1"/>
      <c r="T23" s="1"/>
    </row>
    <row r="24" spans="1:20" x14ac:dyDescent="0.15">
      <c r="A24" s="1"/>
      <c r="B24" s="1"/>
      <c r="C24" s="1"/>
      <c r="D24" s="1"/>
      <c r="E24" s="1"/>
      <c r="F24" s="1"/>
      <c r="G24" s="1"/>
      <c r="H24" s="1"/>
      <c r="I24" s="1"/>
      <c r="J24" s="1"/>
      <c r="K24" s="1"/>
      <c r="L24" s="1"/>
      <c r="M24" s="1"/>
      <c r="N24" s="1"/>
      <c r="O24" s="1"/>
      <c r="P24" s="1"/>
      <c r="Q24" s="1"/>
      <c r="R24" s="1"/>
      <c r="S24" s="1"/>
      <c r="T24" s="1"/>
    </row>
    <row r="25" spans="1:20" x14ac:dyDescent="0.15">
      <c r="A25" s="1"/>
      <c r="B25" s="1"/>
      <c r="C25" s="1"/>
      <c r="D25" s="1"/>
      <c r="E25" s="1"/>
      <c r="F25" s="1"/>
      <c r="G25" s="1"/>
      <c r="H25" s="1"/>
      <c r="I25" s="1"/>
      <c r="J25" s="1"/>
      <c r="K25" s="1"/>
      <c r="L25" s="1"/>
      <c r="M25" s="1"/>
      <c r="N25" s="1"/>
      <c r="O25" s="1"/>
      <c r="P25" s="1"/>
      <c r="Q25" s="1"/>
      <c r="R25" s="1"/>
      <c r="S25" s="1"/>
      <c r="T25" s="1"/>
    </row>
    <row r="26" spans="1:20" x14ac:dyDescent="0.15">
      <c r="A26" s="1"/>
      <c r="B26" s="1"/>
      <c r="C26" s="1"/>
      <c r="D26" s="1"/>
      <c r="E26" s="1"/>
      <c r="F26" s="1"/>
      <c r="G26" s="1"/>
      <c r="H26" s="1"/>
      <c r="I26" s="1"/>
      <c r="J26" s="1"/>
      <c r="K26" s="1"/>
      <c r="L26" s="1"/>
      <c r="M26" s="1"/>
      <c r="N26" s="1"/>
      <c r="O26" s="1"/>
      <c r="P26" s="1"/>
      <c r="Q26" s="1"/>
      <c r="R26" s="1"/>
      <c r="S26" s="1"/>
      <c r="T26" s="1"/>
    </row>
    <row r="27" spans="1:20" x14ac:dyDescent="0.15">
      <c r="A27" s="1"/>
      <c r="B27" s="1"/>
      <c r="C27" s="1"/>
      <c r="D27" s="1"/>
      <c r="E27" s="1"/>
      <c r="F27" s="1"/>
      <c r="G27" s="1"/>
      <c r="H27" s="1"/>
      <c r="I27" s="1"/>
      <c r="J27" s="1"/>
      <c r="K27" s="1"/>
      <c r="L27" s="1"/>
      <c r="M27" s="1"/>
      <c r="N27" s="1"/>
      <c r="O27" s="1"/>
      <c r="P27" s="1"/>
      <c r="Q27" s="1"/>
      <c r="R27" s="1"/>
      <c r="S27" s="1"/>
      <c r="T27" s="1"/>
    </row>
    <row r="28" spans="1:20" x14ac:dyDescent="0.15">
      <c r="A28" s="1"/>
      <c r="B28" s="1"/>
      <c r="C28" s="1"/>
      <c r="D28" s="1"/>
      <c r="E28" s="1"/>
      <c r="F28" s="1"/>
      <c r="G28" s="1"/>
      <c r="H28" s="1"/>
      <c r="I28" s="1"/>
      <c r="J28" s="1"/>
      <c r="K28" s="1"/>
      <c r="L28" s="1"/>
      <c r="M28" s="1"/>
      <c r="N28" s="1"/>
      <c r="O28" s="1"/>
      <c r="P28" s="1"/>
      <c r="Q28" s="1"/>
      <c r="R28" s="1"/>
      <c r="S28" s="1"/>
      <c r="T28" s="1"/>
    </row>
    <row r="29" spans="1:20" x14ac:dyDescent="0.15">
      <c r="A29" s="1"/>
      <c r="B29" s="1"/>
      <c r="C29" s="1"/>
      <c r="D29" s="1"/>
      <c r="E29" s="1"/>
      <c r="F29" s="1"/>
      <c r="G29" s="1"/>
      <c r="H29" s="1"/>
      <c r="I29" s="1"/>
      <c r="J29" s="1"/>
      <c r="K29" s="1"/>
      <c r="L29" s="1"/>
      <c r="M29" s="1"/>
      <c r="N29" s="1"/>
      <c r="O29" s="1"/>
      <c r="P29" s="1"/>
      <c r="Q29" s="1"/>
      <c r="R29" s="1"/>
      <c r="S29" s="1"/>
      <c r="T29" s="1"/>
    </row>
    <row r="30" spans="1:20" x14ac:dyDescent="0.15">
      <c r="A30" s="1"/>
      <c r="B30" s="1"/>
      <c r="C30" s="1"/>
      <c r="D30" s="1"/>
      <c r="E30" s="1"/>
      <c r="F30" s="1"/>
      <c r="G30" s="1"/>
      <c r="H30" s="1"/>
      <c r="I30" s="1"/>
      <c r="J30" s="1"/>
      <c r="K30" s="1"/>
      <c r="L30" s="1"/>
      <c r="M30" s="1"/>
      <c r="N30" s="1"/>
      <c r="O30" s="1"/>
      <c r="P30" s="1"/>
      <c r="Q30" s="1"/>
      <c r="R30" s="1"/>
      <c r="S30" s="1"/>
      <c r="T30" s="1"/>
    </row>
    <row r="31" spans="1:20" x14ac:dyDescent="0.15">
      <c r="A31" s="1"/>
      <c r="B31" s="1"/>
      <c r="C31" s="1"/>
      <c r="D31" s="1"/>
      <c r="E31" s="1"/>
      <c r="F31" s="1"/>
      <c r="G31" s="1"/>
      <c r="H31" s="1"/>
      <c r="I31" s="1"/>
      <c r="J31" s="1"/>
      <c r="K31" s="1"/>
      <c r="L31" s="1"/>
    </row>
  </sheetData>
  <mergeCells count="6">
    <mergeCell ref="A1:L1"/>
    <mergeCell ref="B5:E5"/>
    <mergeCell ref="B3:F3"/>
    <mergeCell ref="A2:L2"/>
    <mergeCell ref="G5:H5"/>
    <mergeCell ref="I5:J5"/>
  </mergeCells>
  <phoneticPr fontId="2"/>
  <conditionalFormatting sqref="B3:F3">
    <cfRule type="expression" dxfId="750" priority="1">
      <formula>B3=""</formula>
    </cfRule>
  </conditionalFormatting>
  <printOptions horizontalCentered="1"/>
  <pageMargins left="0.78740157480314965" right="0.78740157480314965" top="0.98425196850393704" bottom="0.98425196850393704" header="0.51181102362204722" footer="0.51181102362204722"/>
  <pageSetup paperSize="9" scale="89" fitToHeight="0" orientation="landscape" r:id="rId1"/>
  <headerFooter alignWithMargins="0"/>
  <tableParts count="1">
    <tablePart r:id="rId2"/>
  </tableParts>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P32"/>
  <sheetViews>
    <sheetView zoomScale="110" zoomScaleNormal="110" workbookViewId="0">
      <selection activeCell="B8" sqref="B8:B30"/>
    </sheetView>
  </sheetViews>
  <sheetFormatPr defaultColWidth="11.375" defaultRowHeight="10.5" x14ac:dyDescent="0.15"/>
  <cols>
    <col min="1" max="1" width="6.25" style="8" customWidth="1"/>
    <col min="2" max="2" width="3.125" style="8" customWidth="1"/>
    <col min="3" max="3" width="6.25" style="8" customWidth="1"/>
    <col min="4" max="4" width="3.125" style="13" customWidth="1"/>
    <col min="5" max="6" width="6.25" style="8" customWidth="1"/>
    <col min="7" max="10" width="3.125" style="8" customWidth="1"/>
    <col min="11" max="11" width="6.25" style="8" customWidth="1"/>
    <col min="12" max="12" width="3.125" style="8" customWidth="1"/>
    <col min="13" max="13" width="37.5" style="11" customWidth="1"/>
    <col min="14" max="15" width="6.25" style="8" customWidth="1"/>
    <col min="16" max="256" width="11.375" style="8"/>
    <col min="257" max="257" width="16.75" style="8" customWidth="1"/>
    <col min="258" max="258" width="11.125" style="8" customWidth="1"/>
    <col min="259" max="259" width="3.75" style="8" bestFit="1" customWidth="1"/>
    <col min="260" max="260" width="11.125" style="8" customWidth="1"/>
    <col min="261" max="261" width="6" style="8" customWidth="1"/>
    <col min="262" max="262" width="5.125" style="8" customWidth="1"/>
    <col min="263" max="263" width="5.75" style="8" customWidth="1"/>
    <col min="264" max="264" width="3.125" style="8" customWidth="1"/>
    <col min="265" max="265" width="12.875" style="8" customWidth="1"/>
    <col min="266" max="266" width="2.875" style="8" customWidth="1"/>
    <col min="267" max="267" width="83.875" style="8" customWidth="1"/>
    <col min="268" max="512" width="11.375" style="8"/>
    <col min="513" max="513" width="16.75" style="8" customWidth="1"/>
    <col min="514" max="514" width="11.125" style="8" customWidth="1"/>
    <col min="515" max="515" width="3.75" style="8" bestFit="1" customWidth="1"/>
    <col min="516" max="516" width="11.125" style="8" customWidth="1"/>
    <col min="517" max="517" width="6" style="8" customWidth="1"/>
    <col min="518" max="518" width="5.125" style="8" customWidth="1"/>
    <col min="519" max="519" width="5.75" style="8" customWidth="1"/>
    <col min="520" max="520" width="3.125" style="8" customWidth="1"/>
    <col min="521" max="521" width="12.875" style="8" customWidth="1"/>
    <col min="522" max="522" width="2.875" style="8" customWidth="1"/>
    <col min="523" max="523" width="83.875" style="8" customWidth="1"/>
    <col min="524" max="768" width="11.375" style="8"/>
    <col min="769" max="769" width="16.75" style="8" customWidth="1"/>
    <col min="770" max="770" width="11.125" style="8" customWidth="1"/>
    <col min="771" max="771" width="3.75" style="8" bestFit="1" customWidth="1"/>
    <col min="772" max="772" width="11.125" style="8" customWidth="1"/>
    <col min="773" max="773" width="6" style="8" customWidth="1"/>
    <col min="774" max="774" width="5.125" style="8" customWidth="1"/>
    <col min="775" max="775" width="5.75" style="8" customWidth="1"/>
    <col min="776" max="776" width="3.125" style="8" customWidth="1"/>
    <col min="777" max="777" width="12.875" style="8" customWidth="1"/>
    <col min="778" max="778" width="2.875" style="8" customWidth="1"/>
    <col min="779" max="779" width="83.875" style="8" customWidth="1"/>
    <col min="780" max="1024" width="11.375" style="8"/>
    <col min="1025" max="1025" width="16.75" style="8" customWidth="1"/>
    <col min="1026" max="1026" width="11.125" style="8" customWidth="1"/>
    <col min="1027" max="1027" width="3.75" style="8" bestFit="1" customWidth="1"/>
    <col min="1028" max="1028" width="11.125" style="8" customWidth="1"/>
    <col min="1029" max="1029" width="6" style="8" customWidth="1"/>
    <col min="1030" max="1030" width="5.125" style="8" customWidth="1"/>
    <col min="1031" max="1031" width="5.75" style="8" customWidth="1"/>
    <col min="1032" max="1032" width="3.125" style="8" customWidth="1"/>
    <col min="1033" max="1033" width="12.875" style="8" customWidth="1"/>
    <col min="1034" max="1034" width="2.875" style="8" customWidth="1"/>
    <col min="1035" max="1035" width="83.875" style="8" customWidth="1"/>
    <col min="1036" max="1280" width="11.375" style="8"/>
    <col min="1281" max="1281" width="16.75" style="8" customWidth="1"/>
    <col min="1282" max="1282" width="11.125" style="8" customWidth="1"/>
    <col min="1283" max="1283" width="3.75" style="8" bestFit="1" customWidth="1"/>
    <col min="1284" max="1284" width="11.125" style="8" customWidth="1"/>
    <col min="1285" max="1285" width="6" style="8" customWidth="1"/>
    <col min="1286" max="1286" width="5.125" style="8" customWidth="1"/>
    <col min="1287" max="1287" width="5.75" style="8" customWidth="1"/>
    <col min="1288" max="1288" width="3.125" style="8" customWidth="1"/>
    <col min="1289" max="1289" width="12.875" style="8" customWidth="1"/>
    <col min="1290" max="1290" width="2.875" style="8" customWidth="1"/>
    <col min="1291" max="1291" width="83.875" style="8" customWidth="1"/>
    <col min="1292" max="1536" width="11.375" style="8"/>
    <col min="1537" max="1537" width="16.75" style="8" customWidth="1"/>
    <col min="1538" max="1538" width="11.125" style="8" customWidth="1"/>
    <col min="1539" max="1539" width="3.75" style="8" bestFit="1" customWidth="1"/>
    <col min="1540" max="1540" width="11.125" style="8" customWidth="1"/>
    <col min="1541" max="1541" width="6" style="8" customWidth="1"/>
    <col min="1542" max="1542" width="5.125" style="8" customWidth="1"/>
    <col min="1543" max="1543" width="5.75" style="8" customWidth="1"/>
    <col min="1544" max="1544" width="3.125" style="8" customWidth="1"/>
    <col min="1545" max="1545" width="12.875" style="8" customWidth="1"/>
    <col min="1546" max="1546" width="2.875" style="8" customWidth="1"/>
    <col min="1547" max="1547" width="83.875" style="8" customWidth="1"/>
    <col min="1548" max="1792" width="11.375" style="8"/>
    <col min="1793" max="1793" width="16.75" style="8" customWidth="1"/>
    <col min="1794" max="1794" width="11.125" style="8" customWidth="1"/>
    <col min="1795" max="1795" width="3.75" style="8" bestFit="1" customWidth="1"/>
    <col min="1796" max="1796" width="11.125" style="8" customWidth="1"/>
    <col min="1797" max="1797" width="6" style="8" customWidth="1"/>
    <col min="1798" max="1798" width="5.125" style="8" customWidth="1"/>
    <col min="1799" max="1799" width="5.75" style="8" customWidth="1"/>
    <col min="1800" max="1800" width="3.125" style="8" customWidth="1"/>
    <col min="1801" max="1801" width="12.875" style="8" customWidth="1"/>
    <col min="1802" max="1802" width="2.875" style="8" customWidth="1"/>
    <col min="1803" max="1803" width="83.875" style="8" customWidth="1"/>
    <col min="1804" max="2048" width="11.375" style="8"/>
    <col min="2049" max="2049" width="16.75" style="8" customWidth="1"/>
    <col min="2050" max="2050" width="11.125" style="8" customWidth="1"/>
    <col min="2051" max="2051" width="3.75" style="8" bestFit="1" customWidth="1"/>
    <col min="2052" max="2052" width="11.125" style="8" customWidth="1"/>
    <col min="2053" max="2053" width="6" style="8" customWidth="1"/>
    <col min="2054" max="2054" width="5.125" style="8" customWidth="1"/>
    <col min="2055" max="2055" width="5.75" style="8" customWidth="1"/>
    <col min="2056" max="2056" width="3.125" style="8" customWidth="1"/>
    <col min="2057" max="2057" width="12.875" style="8" customWidth="1"/>
    <col min="2058" max="2058" width="2.875" style="8" customWidth="1"/>
    <col min="2059" max="2059" width="83.875" style="8" customWidth="1"/>
    <col min="2060" max="2304" width="11.375" style="8"/>
    <col min="2305" max="2305" width="16.75" style="8" customWidth="1"/>
    <col min="2306" max="2306" width="11.125" style="8" customWidth="1"/>
    <col min="2307" max="2307" width="3.75" style="8" bestFit="1" customWidth="1"/>
    <col min="2308" max="2308" width="11.125" style="8" customWidth="1"/>
    <col min="2309" max="2309" width="6" style="8" customWidth="1"/>
    <col min="2310" max="2310" width="5.125" style="8" customWidth="1"/>
    <col min="2311" max="2311" width="5.75" style="8" customWidth="1"/>
    <col min="2312" max="2312" width="3.125" style="8" customWidth="1"/>
    <col min="2313" max="2313" width="12.875" style="8" customWidth="1"/>
    <col min="2314" max="2314" width="2.875" style="8" customWidth="1"/>
    <col min="2315" max="2315" width="83.875" style="8" customWidth="1"/>
    <col min="2316" max="2560" width="11.375" style="8"/>
    <col min="2561" max="2561" width="16.75" style="8" customWidth="1"/>
    <col min="2562" max="2562" width="11.125" style="8" customWidth="1"/>
    <col min="2563" max="2563" width="3.75" style="8" bestFit="1" customWidth="1"/>
    <col min="2564" max="2564" width="11.125" style="8" customWidth="1"/>
    <col min="2565" max="2565" width="6" style="8" customWidth="1"/>
    <col min="2566" max="2566" width="5.125" style="8" customWidth="1"/>
    <col min="2567" max="2567" width="5.75" style="8" customWidth="1"/>
    <col min="2568" max="2568" width="3.125" style="8" customWidth="1"/>
    <col min="2569" max="2569" width="12.875" style="8" customWidth="1"/>
    <col min="2570" max="2570" width="2.875" style="8" customWidth="1"/>
    <col min="2571" max="2571" width="83.875" style="8" customWidth="1"/>
    <col min="2572" max="2816" width="11.375" style="8"/>
    <col min="2817" max="2817" width="16.75" style="8" customWidth="1"/>
    <col min="2818" max="2818" width="11.125" style="8" customWidth="1"/>
    <col min="2819" max="2819" width="3.75" style="8" bestFit="1" customWidth="1"/>
    <col min="2820" max="2820" width="11.125" style="8" customWidth="1"/>
    <col min="2821" max="2821" width="6" style="8" customWidth="1"/>
    <col min="2822" max="2822" width="5.125" style="8" customWidth="1"/>
    <col min="2823" max="2823" width="5.75" style="8" customWidth="1"/>
    <col min="2824" max="2824" width="3.125" style="8" customWidth="1"/>
    <col min="2825" max="2825" width="12.875" style="8" customWidth="1"/>
    <col min="2826" max="2826" width="2.875" style="8" customWidth="1"/>
    <col min="2827" max="2827" width="83.875" style="8" customWidth="1"/>
    <col min="2828" max="3072" width="11.375" style="8"/>
    <col min="3073" max="3073" width="16.75" style="8" customWidth="1"/>
    <col min="3074" max="3074" width="11.125" style="8" customWidth="1"/>
    <col min="3075" max="3075" width="3.75" style="8" bestFit="1" customWidth="1"/>
    <col min="3076" max="3076" width="11.125" style="8" customWidth="1"/>
    <col min="3077" max="3077" width="6" style="8" customWidth="1"/>
    <col min="3078" max="3078" width="5.125" style="8" customWidth="1"/>
    <col min="3079" max="3079" width="5.75" style="8" customWidth="1"/>
    <col min="3080" max="3080" width="3.125" style="8" customWidth="1"/>
    <col min="3081" max="3081" width="12.875" style="8" customWidth="1"/>
    <col min="3082" max="3082" width="2.875" style="8" customWidth="1"/>
    <col min="3083" max="3083" width="83.875" style="8" customWidth="1"/>
    <col min="3084" max="3328" width="11.375" style="8"/>
    <col min="3329" max="3329" width="16.75" style="8" customWidth="1"/>
    <col min="3330" max="3330" width="11.125" style="8" customWidth="1"/>
    <col min="3331" max="3331" width="3.75" style="8" bestFit="1" customWidth="1"/>
    <col min="3332" max="3332" width="11.125" style="8" customWidth="1"/>
    <col min="3333" max="3333" width="6" style="8" customWidth="1"/>
    <col min="3334" max="3334" width="5.125" style="8" customWidth="1"/>
    <col min="3335" max="3335" width="5.75" style="8" customWidth="1"/>
    <col min="3336" max="3336" width="3.125" style="8" customWidth="1"/>
    <col min="3337" max="3337" width="12.875" style="8" customWidth="1"/>
    <col min="3338" max="3338" width="2.875" style="8" customWidth="1"/>
    <col min="3339" max="3339" width="83.875" style="8" customWidth="1"/>
    <col min="3340" max="3584" width="11.375" style="8"/>
    <col min="3585" max="3585" width="16.75" style="8" customWidth="1"/>
    <col min="3586" max="3586" width="11.125" style="8" customWidth="1"/>
    <col min="3587" max="3587" width="3.75" style="8" bestFit="1" customWidth="1"/>
    <col min="3588" max="3588" width="11.125" style="8" customWidth="1"/>
    <col min="3589" max="3589" width="6" style="8" customWidth="1"/>
    <col min="3590" max="3590" width="5.125" style="8" customWidth="1"/>
    <col min="3591" max="3591" width="5.75" style="8" customWidth="1"/>
    <col min="3592" max="3592" width="3.125" style="8" customWidth="1"/>
    <col min="3593" max="3593" width="12.875" style="8" customWidth="1"/>
    <col min="3594" max="3594" width="2.875" style="8" customWidth="1"/>
    <col min="3595" max="3595" width="83.875" style="8" customWidth="1"/>
    <col min="3596" max="3840" width="11.375" style="8"/>
    <col min="3841" max="3841" width="16.75" style="8" customWidth="1"/>
    <col min="3842" max="3842" width="11.125" style="8" customWidth="1"/>
    <col min="3843" max="3843" width="3.75" style="8" bestFit="1" customWidth="1"/>
    <col min="3844" max="3844" width="11.125" style="8" customWidth="1"/>
    <col min="3845" max="3845" width="6" style="8" customWidth="1"/>
    <col min="3846" max="3846" width="5.125" style="8" customWidth="1"/>
    <col min="3847" max="3847" width="5.75" style="8" customWidth="1"/>
    <col min="3848" max="3848" width="3.125" style="8" customWidth="1"/>
    <col min="3849" max="3849" width="12.875" style="8" customWidth="1"/>
    <col min="3850" max="3850" width="2.875" style="8" customWidth="1"/>
    <col min="3851" max="3851" width="83.875" style="8" customWidth="1"/>
    <col min="3852" max="4096" width="11.375" style="8"/>
    <col min="4097" max="4097" width="16.75" style="8" customWidth="1"/>
    <col min="4098" max="4098" width="11.125" style="8" customWidth="1"/>
    <col min="4099" max="4099" width="3.75" style="8" bestFit="1" customWidth="1"/>
    <col min="4100" max="4100" width="11.125" style="8" customWidth="1"/>
    <col min="4101" max="4101" width="6" style="8" customWidth="1"/>
    <col min="4102" max="4102" width="5.125" style="8" customWidth="1"/>
    <col min="4103" max="4103" width="5.75" style="8" customWidth="1"/>
    <col min="4104" max="4104" width="3.125" style="8" customWidth="1"/>
    <col min="4105" max="4105" width="12.875" style="8" customWidth="1"/>
    <col min="4106" max="4106" width="2.875" style="8" customWidth="1"/>
    <col min="4107" max="4107" width="83.875" style="8" customWidth="1"/>
    <col min="4108" max="4352" width="11.375" style="8"/>
    <col min="4353" max="4353" width="16.75" style="8" customWidth="1"/>
    <col min="4354" max="4354" width="11.125" style="8" customWidth="1"/>
    <col min="4355" max="4355" width="3.75" style="8" bestFit="1" customWidth="1"/>
    <col min="4356" max="4356" width="11.125" style="8" customWidth="1"/>
    <col min="4357" max="4357" width="6" style="8" customWidth="1"/>
    <col min="4358" max="4358" width="5.125" style="8" customWidth="1"/>
    <col min="4359" max="4359" width="5.75" style="8" customWidth="1"/>
    <col min="4360" max="4360" width="3.125" style="8" customWidth="1"/>
    <col min="4361" max="4361" width="12.875" style="8" customWidth="1"/>
    <col min="4362" max="4362" width="2.875" style="8" customWidth="1"/>
    <col min="4363" max="4363" width="83.875" style="8" customWidth="1"/>
    <col min="4364" max="4608" width="11.375" style="8"/>
    <col min="4609" max="4609" width="16.75" style="8" customWidth="1"/>
    <col min="4610" max="4610" width="11.125" style="8" customWidth="1"/>
    <col min="4611" max="4611" width="3.75" style="8" bestFit="1" customWidth="1"/>
    <col min="4612" max="4612" width="11.125" style="8" customWidth="1"/>
    <col min="4613" max="4613" width="6" style="8" customWidth="1"/>
    <col min="4614" max="4614" width="5.125" style="8" customWidth="1"/>
    <col min="4615" max="4615" width="5.75" style="8" customWidth="1"/>
    <col min="4616" max="4616" width="3.125" style="8" customWidth="1"/>
    <col min="4617" max="4617" width="12.875" style="8" customWidth="1"/>
    <col min="4618" max="4618" width="2.875" style="8" customWidth="1"/>
    <col min="4619" max="4619" width="83.875" style="8" customWidth="1"/>
    <col min="4620" max="4864" width="11.375" style="8"/>
    <col min="4865" max="4865" width="16.75" style="8" customWidth="1"/>
    <col min="4866" max="4866" width="11.125" style="8" customWidth="1"/>
    <col min="4867" max="4867" width="3.75" style="8" bestFit="1" customWidth="1"/>
    <col min="4868" max="4868" width="11.125" style="8" customWidth="1"/>
    <col min="4869" max="4869" width="6" style="8" customWidth="1"/>
    <col min="4870" max="4870" width="5.125" style="8" customWidth="1"/>
    <col min="4871" max="4871" width="5.75" style="8" customWidth="1"/>
    <col min="4872" max="4872" width="3.125" style="8" customWidth="1"/>
    <col min="4873" max="4873" width="12.875" style="8" customWidth="1"/>
    <col min="4874" max="4874" width="2.875" style="8" customWidth="1"/>
    <col min="4875" max="4875" width="83.875" style="8" customWidth="1"/>
    <col min="4876" max="5120" width="11.375" style="8"/>
    <col min="5121" max="5121" width="16.75" style="8" customWidth="1"/>
    <col min="5122" max="5122" width="11.125" style="8" customWidth="1"/>
    <col min="5123" max="5123" width="3.75" style="8" bestFit="1" customWidth="1"/>
    <col min="5124" max="5124" width="11.125" style="8" customWidth="1"/>
    <col min="5125" max="5125" width="6" style="8" customWidth="1"/>
    <col min="5126" max="5126" width="5.125" style="8" customWidth="1"/>
    <col min="5127" max="5127" width="5.75" style="8" customWidth="1"/>
    <col min="5128" max="5128" width="3.125" style="8" customWidth="1"/>
    <col min="5129" max="5129" width="12.875" style="8" customWidth="1"/>
    <col min="5130" max="5130" width="2.875" style="8" customWidth="1"/>
    <col min="5131" max="5131" width="83.875" style="8" customWidth="1"/>
    <col min="5132" max="5376" width="11.375" style="8"/>
    <col min="5377" max="5377" width="16.75" style="8" customWidth="1"/>
    <col min="5378" max="5378" width="11.125" style="8" customWidth="1"/>
    <col min="5379" max="5379" width="3.75" style="8" bestFit="1" customWidth="1"/>
    <col min="5380" max="5380" width="11.125" style="8" customWidth="1"/>
    <col min="5381" max="5381" width="6" style="8" customWidth="1"/>
    <col min="5382" max="5382" width="5.125" style="8" customWidth="1"/>
    <col min="5383" max="5383" width="5.75" style="8" customWidth="1"/>
    <col min="5384" max="5384" width="3.125" style="8" customWidth="1"/>
    <col min="5385" max="5385" width="12.875" style="8" customWidth="1"/>
    <col min="5386" max="5386" width="2.875" style="8" customWidth="1"/>
    <col min="5387" max="5387" width="83.875" style="8" customWidth="1"/>
    <col min="5388" max="5632" width="11.375" style="8"/>
    <col min="5633" max="5633" width="16.75" style="8" customWidth="1"/>
    <col min="5634" max="5634" width="11.125" style="8" customWidth="1"/>
    <col min="5635" max="5635" width="3.75" style="8" bestFit="1" customWidth="1"/>
    <col min="5636" max="5636" width="11.125" style="8" customWidth="1"/>
    <col min="5637" max="5637" width="6" style="8" customWidth="1"/>
    <col min="5638" max="5638" width="5.125" style="8" customWidth="1"/>
    <col min="5639" max="5639" width="5.75" style="8" customWidth="1"/>
    <col min="5640" max="5640" width="3.125" style="8" customWidth="1"/>
    <col min="5641" max="5641" width="12.875" style="8" customWidth="1"/>
    <col min="5642" max="5642" width="2.875" style="8" customWidth="1"/>
    <col min="5643" max="5643" width="83.875" style="8" customWidth="1"/>
    <col min="5644" max="5888" width="11.375" style="8"/>
    <col min="5889" max="5889" width="16.75" style="8" customWidth="1"/>
    <col min="5890" max="5890" width="11.125" style="8" customWidth="1"/>
    <col min="5891" max="5891" width="3.75" style="8" bestFit="1" customWidth="1"/>
    <col min="5892" max="5892" width="11.125" style="8" customWidth="1"/>
    <col min="5893" max="5893" width="6" style="8" customWidth="1"/>
    <col min="5894" max="5894" width="5.125" style="8" customWidth="1"/>
    <col min="5895" max="5895" width="5.75" style="8" customWidth="1"/>
    <col min="5896" max="5896" width="3.125" style="8" customWidth="1"/>
    <col min="5897" max="5897" width="12.875" style="8" customWidth="1"/>
    <col min="5898" max="5898" width="2.875" style="8" customWidth="1"/>
    <col min="5899" max="5899" width="83.875" style="8" customWidth="1"/>
    <col min="5900" max="6144" width="11.375" style="8"/>
    <col min="6145" max="6145" width="16.75" style="8" customWidth="1"/>
    <col min="6146" max="6146" width="11.125" style="8" customWidth="1"/>
    <col min="6147" max="6147" width="3.75" style="8" bestFit="1" customWidth="1"/>
    <col min="6148" max="6148" width="11.125" style="8" customWidth="1"/>
    <col min="6149" max="6149" width="6" style="8" customWidth="1"/>
    <col min="6150" max="6150" width="5.125" style="8" customWidth="1"/>
    <col min="6151" max="6151" width="5.75" style="8" customWidth="1"/>
    <col min="6152" max="6152" width="3.125" style="8" customWidth="1"/>
    <col min="6153" max="6153" width="12.875" style="8" customWidth="1"/>
    <col min="6154" max="6154" width="2.875" style="8" customWidth="1"/>
    <col min="6155" max="6155" width="83.875" style="8" customWidth="1"/>
    <col min="6156" max="6400" width="11.375" style="8"/>
    <col min="6401" max="6401" width="16.75" style="8" customWidth="1"/>
    <col min="6402" max="6402" width="11.125" style="8" customWidth="1"/>
    <col min="6403" max="6403" width="3.75" style="8" bestFit="1" customWidth="1"/>
    <col min="6404" max="6404" width="11.125" style="8" customWidth="1"/>
    <col min="6405" max="6405" width="6" style="8" customWidth="1"/>
    <col min="6406" max="6406" width="5.125" style="8" customWidth="1"/>
    <col min="6407" max="6407" width="5.75" style="8" customWidth="1"/>
    <col min="6408" max="6408" width="3.125" style="8" customWidth="1"/>
    <col min="6409" max="6409" width="12.875" style="8" customWidth="1"/>
    <col min="6410" max="6410" width="2.875" style="8" customWidth="1"/>
    <col min="6411" max="6411" width="83.875" style="8" customWidth="1"/>
    <col min="6412" max="6656" width="11.375" style="8"/>
    <col min="6657" max="6657" width="16.75" style="8" customWidth="1"/>
    <col min="6658" max="6658" width="11.125" style="8" customWidth="1"/>
    <col min="6659" max="6659" width="3.75" style="8" bestFit="1" customWidth="1"/>
    <col min="6660" max="6660" width="11.125" style="8" customWidth="1"/>
    <col min="6661" max="6661" width="6" style="8" customWidth="1"/>
    <col min="6662" max="6662" width="5.125" style="8" customWidth="1"/>
    <col min="6663" max="6663" width="5.75" style="8" customWidth="1"/>
    <col min="6664" max="6664" width="3.125" style="8" customWidth="1"/>
    <col min="6665" max="6665" width="12.875" style="8" customWidth="1"/>
    <col min="6666" max="6666" width="2.875" style="8" customWidth="1"/>
    <col min="6667" max="6667" width="83.875" style="8" customWidth="1"/>
    <col min="6668" max="6912" width="11.375" style="8"/>
    <col min="6913" max="6913" width="16.75" style="8" customWidth="1"/>
    <col min="6914" max="6914" width="11.125" style="8" customWidth="1"/>
    <col min="6915" max="6915" width="3.75" style="8" bestFit="1" customWidth="1"/>
    <col min="6916" max="6916" width="11.125" style="8" customWidth="1"/>
    <col min="6917" max="6917" width="6" style="8" customWidth="1"/>
    <col min="6918" max="6918" width="5.125" style="8" customWidth="1"/>
    <col min="6919" max="6919" width="5.75" style="8" customWidth="1"/>
    <col min="6920" max="6920" width="3.125" style="8" customWidth="1"/>
    <col min="6921" max="6921" width="12.875" style="8" customWidth="1"/>
    <col min="6922" max="6922" width="2.875" style="8" customWidth="1"/>
    <col min="6923" max="6923" width="83.875" style="8" customWidth="1"/>
    <col min="6924" max="7168" width="11.375" style="8"/>
    <col min="7169" max="7169" width="16.75" style="8" customWidth="1"/>
    <col min="7170" max="7170" width="11.125" style="8" customWidth="1"/>
    <col min="7171" max="7171" width="3.75" style="8" bestFit="1" customWidth="1"/>
    <col min="7172" max="7172" width="11.125" style="8" customWidth="1"/>
    <col min="7173" max="7173" width="6" style="8" customWidth="1"/>
    <col min="7174" max="7174" width="5.125" style="8" customWidth="1"/>
    <col min="7175" max="7175" width="5.75" style="8" customWidth="1"/>
    <col min="7176" max="7176" width="3.125" style="8" customWidth="1"/>
    <col min="7177" max="7177" width="12.875" style="8" customWidth="1"/>
    <col min="7178" max="7178" width="2.875" style="8" customWidth="1"/>
    <col min="7179" max="7179" width="83.875" style="8" customWidth="1"/>
    <col min="7180" max="7424" width="11.375" style="8"/>
    <col min="7425" max="7425" width="16.75" style="8" customWidth="1"/>
    <col min="7426" max="7426" width="11.125" style="8" customWidth="1"/>
    <col min="7427" max="7427" width="3.75" style="8" bestFit="1" customWidth="1"/>
    <col min="7428" max="7428" width="11.125" style="8" customWidth="1"/>
    <col min="7429" max="7429" width="6" style="8" customWidth="1"/>
    <col min="7430" max="7430" width="5.125" style="8" customWidth="1"/>
    <col min="7431" max="7431" width="5.75" style="8" customWidth="1"/>
    <col min="7432" max="7432" width="3.125" style="8" customWidth="1"/>
    <col min="7433" max="7433" width="12.875" style="8" customWidth="1"/>
    <col min="7434" max="7434" width="2.875" style="8" customWidth="1"/>
    <col min="7435" max="7435" width="83.875" style="8" customWidth="1"/>
    <col min="7436" max="7680" width="11.375" style="8"/>
    <col min="7681" max="7681" width="16.75" style="8" customWidth="1"/>
    <col min="7682" max="7682" width="11.125" style="8" customWidth="1"/>
    <col min="7683" max="7683" width="3.75" style="8" bestFit="1" customWidth="1"/>
    <col min="7684" max="7684" width="11.125" style="8" customWidth="1"/>
    <col min="7685" max="7685" width="6" style="8" customWidth="1"/>
    <col min="7686" max="7686" width="5.125" style="8" customWidth="1"/>
    <col min="7687" max="7687" width="5.75" style="8" customWidth="1"/>
    <col min="7688" max="7688" width="3.125" style="8" customWidth="1"/>
    <col min="7689" max="7689" width="12.875" style="8" customWidth="1"/>
    <col min="7690" max="7690" width="2.875" style="8" customWidth="1"/>
    <col min="7691" max="7691" width="83.875" style="8" customWidth="1"/>
    <col min="7692" max="7936" width="11.375" style="8"/>
    <col min="7937" max="7937" width="16.75" style="8" customWidth="1"/>
    <col min="7938" max="7938" width="11.125" style="8" customWidth="1"/>
    <col min="7939" max="7939" width="3.75" style="8" bestFit="1" customWidth="1"/>
    <col min="7940" max="7940" width="11.125" style="8" customWidth="1"/>
    <col min="7941" max="7941" width="6" style="8" customWidth="1"/>
    <col min="7942" max="7942" width="5.125" style="8" customWidth="1"/>
    <col min="7943" max="7943" width="5.75" style="8" customWidth="1"/>
    <col min="7944" max="7944" width="3.125" style="8" customWidth="1"/>
    <col min="7945" max="7945" width="12.875" style="8" customWidth="1"/>
    <col min="7946" max="7946" width="2.875" style="8" customWidth="1"/>
    <col min="7947" max="7947" width="83.875" style="8" customWidth="1"/>
    <col min="7948" max="8192" width="11.375" style="8"/>
    <col min="8193" max="8193" width="16.75" style="8" customWidth="1"/>
    <col min="8194" max="8194" width="11.125" style="8" customWidth="1"/>
    <col min="8195" max="8195" width="3.75" style="8" bestFit="1" customWidth="1"/>
    <col min="8196" max="8196" width="11.125" style="8" customWidth="1"/>
    <col min="8197" max="8197" width="6" style="8" customWidth="1"/>
    <col min="8198" max="8198" width="5.125" style="8" customWidth="1"/>
    <col min="8199" max="8199" width="5.75" style="8" customWidth="1"/>
    <col min="8200" max="8200" width="3.125" style="8" customWidth="1"/>
    <col min="8201" max="8201" width="12.875" style="8" customWidth="1"/>
    <col min="8202" max="8202" width="2.875" style="8" customWidth="1"/>
    <col min="8203" max="8203" width="83.875" style="8" customWidth="1"/>
    <col min="8204" max="8448" width="11.375" style="8"/>
    <col min="8449" max="8449" width="16.75" style="8" customWidth="1"/>
    <col min="8450" max="8450" width="11.125" style="8" customWidth="1"/>
    <col min="8451" max="8451" width="3.75" style="8" bestFit="1" customWidth="1"/>
    <col min="8452" max="8452" width="11.125" style="8" customWidth="1"/>
    <col min="8453" max="8453" width="6" style="8" customWidth="1"/>
    <col min="8454" max="8454" width="5.125" style="8" customWidth="1"/>
    <col min="8455" max="8455" width="5.75" style="8" customWidth="1"/>
    <col min="8456" max="8456" width="3.125" style="8" customWidth="1"/>
    <col min="8457" max="8457" width="12.875" style="8" customWidth="1"/>
    <col min="8458" max="8458" width="2.875" style="8" customWidth="1"/>
    <col min="8459" max="8459" width="83.875" style="8" customWidth="1"/>
    <col min="8460" max="8704" width="11.375" style="8"/>
    <col min="8705" max="8705" width="16.75" style="8" customWidth="1"/>
    <col min="8706" max="8706" width="11.125" style="8" customWidth="1"/>
    <col min="8707" max="8707" width="3.75" style="8" bestFit="1" customWidth="1"/>
    <col min="8708" max="8708" width="11.125" style="8" customWidth="1"/>
    <col min="8709" max="8709" width="6" style="8" customWidth="1"/>
    <col min="8710" max="8710" width="5.125" style="8" customWidth="1"/>
    <col min="8711" max="8711" width="5.75" style="8" customWidth="1"/>
    <col min="8712" max="8712" width="3.125" style="8" customWidth="1"/>
    <col min="8713" max="8713" width="12.875" style="8" customWidth="1"/>
    <col min="8714" max="8714" width="2.875" style="8" customWidth="1"/>
    <col min="8715" max="8715" width="83.875" style="8" customWidth="1"/>
    <col min="8716" max="8960" width="11.375" style="8"/>
    <col min="8961" max="8961" width="16.75" style="8" customWidth="1"/>
    <col min="8962" max="8962" width="11.125" style="8" customWidth="1"/>
    <col min="8963" max="8963" width="3.75" style="8" bestFit="1" customWidth="1"/>
    <col min="8964" max="8964" width="11.125" style="8" customWidth="1"/>
    <col min="8965" max="8965" width="6" style="8" customWidth="1"/>
    <col min="8966" max="8966" width="5.125" style="8" customWidth="1"/>
    <col min="8967" max="8967" width="5.75" style="8" customWidth="1"/>
    <col min="8968" max="8968" width="3.125" style="8" customWidth="1"/>
    <col min="8969" max="8969" width="12.875" style="8" customWidth="1"/>
    <col min="8970" max="8970" width="2.875" style="8" customWidth="1"/>
    <col min="8971" max="8971" width="83.875" style="8" customWidth="1"/>
    <col min="8972" max="9216" width="11.375" style="8"/>
    <col min="9217" max="9217" width="16.75" style="8" customWidth="1"/>
    <col min="9218" max="9218" width="11.125" style="8" customWidth="1"/>
    <col min="9219" max="9219" width="3.75" style="8" bestFit="1" customWidth="1"/>
    <col min="9220" max="9220" width="11.125" style="8" customWidth="1"/>
    <col min="9221" max="9221" width="6" style="8" customWidth="1"/>
    <col min="9222" max="9222" width="5.125" style="8" customWidth="1"/>
    <col min="9223" max="9223" width="5.75" style="8" customWidth="1"/>
    <col min="9224" max="9224" width="3.125" style="8" customWidth="1"/>
    <col min="9225" max="9225" width="12.875" style="8" customWidth="1"/>
    <col min="9226" max="9226" width="2.875" style="8" customWidth="1"/>
    <col min="9227" max="9227" width="83.875" style="8" customWidth="1"/>
    <col min="9228" max="9472" width="11.375" style="8"/>
    <col min="9473" max="9473" width="16.75" style="8" customWidth="1"/>
    <col min="9474" max="9474" width="11.125" style="8" customWidth="1"/>
    <col min="9475" max="9475" width="3.75" style="8" bestFit="1" customWidth="1"/>
    <col min="9476" max="9476" width="11.125" style="8" customWidth="1"/>
    <col min="9477" max="9477" width="6" style="8" customWidth="1"/>
    <col min="9478" max="9478" width="5.125" style="8" customWidth="1"/>
    <col min="9479" max="9479" width="5.75" style="8" customWidth="1"/>
    <col min="9480" max="9480" width="3.125" style="8" customWidth="1"/>
    <col min="9481" max="9481" width="12.875" style="8" customWidth="1"/>
    <col min="9482" max="9482" width="2.875" style="8" customWidth="1"/>
    <col min="9483" max="9483" width="83.875" style="8" customWidth="1"/>
    <col min="9484" max="9728" width="11.375" style="8"/>
    <col min="9729" max="9729" width="16.75" style="8" customWidth="1"/>
    <col min="9730" max="9730" width="11.125" style="8" customWidth="1"/>
    <col min="9731" max="9731" width="3.75" style="8" bestFit="1" customWidth="1"/>
    <col min="9732" max="9732" width="11.125" style="8" customWidth="1"/>
    <col min="9733" max="9733" width="6" style="8" customWidth="1"/>
    <col min="9734" max="9734" width="5.125" style="8" customWidth="1"/>
    <col min="9735" max="9735" width="5.75" style="8" customWidth="1"/>
    <col min="9736" max="9736" width="3.125" style="8" customWidth="1"/>
    <col min="9737" max="9737" width="12.875" style="8" customWidth="1"/>
    <col min="9738" max="9738" width="2.875" style="8" customWidth="1"/>
    <col min="9739" max="9739" width="83.875" style="8" customWidth="1"/>
    <col min="9740" max="9984" width="11.375" style="8"/>
    <col min="9985" max="9985" width="16.75" style="8" customWidth="1"/>
    <col min="9986" max="9986" width="11.125" style="8" customWidth="1"/>
    <col min="9987" max="9987" width="3.75" style="8" bestFit="1" customWidth="1"/>
    <col min="9988" max="9988" width="11.125" style="8" customWidth="1"/>
    <col min="9989" max="9989" width="6" style="8" customWidth="1"/>
    <col min="9990" max="9990" width="5.125" style="8" customWidth="1"/>
    <col min="9991" max="9991" width="5.75" style="8" customWidth="1"/>
    <col min="9992" max="9992" width="3.125" style="8" customWidth="1"/>
    <col min="9993" max="9993" width="12.875" style="8" customWidth="1"/>
    <col min="9994" max="9994" width="2.875" style="8" customWidth="1"/>
    <col min="9995" max="9995" width="83.875" style="8" customWidth="1"/>
    <col min="9996" max="10240" width="11.375" style="8"/>
    <col min="10241" max="10241" width="16.75" style="8" customWidth="1"/>
    <col min="10242" max="10242" width="11.125" style="8" customWidth="1"/>
    <col min="10243" max="10243" width="3.75" style="8" bestFit="1" customWidth="1"/>
    <col min="10244" max="10244" width="11.125" style="8" customWidth="1"/>
    <col min="10245" max="10245" width="6" style="8" customWidth="1"/>
    <col min="10246" max="10246" width="5.125" style="8" customWidth="1"/>
    <col min="10247" max="10247" width="5.75" style="8" customWidth="1"/>
    <col min="10248" max="10248" width="3.125" style="8" customWidth="1"/>
    <col min="10249" max="10249" width="12.875" style="8" customWidth="1"/>
    <col min="10250" max="10250" width="2.875" style="8" customWidth="1"/>
    <col min="10251" max="10251" width="83.875" style="8" customWidth="1"/>
    <col min="10252" max="10496" width="11.375" style="8"/>
    <col min="10497" max="10497" width="16.75" style="8" customWidth="1"/>
    <col min="10498" max="10498" width="11.125" style="8" customWidth="1"/>
    <col min="10499" max="10499" width="3.75" style="8" bestFit="1" customWidth="1"/>
    <col min="10500" max="10500" width="11.125" style="8" customWidth="1"/>
    <col min="10501" max="10501" width="6" style="8" customWidth="1"/>
    <col min="10502" max="10502" width="5.125" style="8" customWidth="1"/>
    <col min="10503" max="10503" width="5.75" style="8" customWidth="1"/>
    <col min="10504" max="10504" width="3.125" style="8" customWidth="1"/>
    <col min="10505" max="10505" width="12.875" style="8" customWidth="1"/>
    <col min="10506" max="10506" width="2.875" style="8" customWidth="1"/>
    <col min="10507" max="10507" width="83.875" style="8" customWidth="1"/>
    <col min="10508" max="10752" width="11.375" style="8"/>
    <col min="10753" max="10753" width="16.75" style="8" customWidth="1"/>
    <col min="10754" max="10754" width="11.125" style="8" customWidth="1"/>
    <col min="10755" max="10755" width="3.75" style="8" bestFit="1" customWidth="1"/>
    <col min="10756" max="10756" width="11.125" style="8" customWidth="1"/>
    <col min="10757" max="10757" width="6" style="8" customWidth="1"/>
    <col min="10758" max="10758" width="5.125" style="8" customWidth="1"/>
    <col min="10759" max="10759" width="5.75" style="8" customWidth="1"/>
    <col min="10760" max="10760" width="3.125" style="8" customWidth="1"/>
    <col min="10761" max="10761" width="12.875" style="8" customWidth="1"/>
    <col min="10762" max="10762" width="2.875" style="8" customWidth="1"/>
    <col min="10763" max="10763" width="83.875" style="8" customWidth="1"/>
    <col min="10764" max="11008" width="11.375" style="8"/>
    <col min="11009" max="11009" width="16.75" style="8" customWidth="1"/>
    <col min="11010" max="11010" width="11.125" style="8" customWidth="1"/>
    <col min="11011" max="11011" width="3.75" style="8" bestFit="1" customWidth="1"/>
    <col min="11012" max="11012" width="11.125" style="8" customWidth="1"/>
    <col min="11013" max="11013" width="6" style="8" customWidth="1"/>
    <col min="11014" max="11014" width="5.125" style="8" customWidth="1"/>
    <col min="11015" max="11015" width="5.75" style="8" customWidth="1"/>
    <col min="11016" max="11016" width="3.125" style="8" customWidth="1"/>
    <col min="11017" max="11017" width="12.875" style="8" customWidth="1"/>
    <col min="11018" max="11018" width="2.875" style="8" customWidth="1"/>
    <col min="11019" max="11019" width="83.875" style="8" customWidth="1"/>
    <col min="11020" max="11264" width="11.375" style="8"/>
    <col min="11265" max="11265" width="16.75" style="8" customWidth="1"/>
    <col min="11266" max="11266" width="11.125" style="8" customWidth="1"/>
    <col min="11267" max="11267" width="3.75" style="8" bestFit="1" customWidth="1"/>
    <col min="11268" max="11268" width="11.125" style="8" customWidth="1"/>
    <col min="11269" max="11269" width="6" style="8" customWidth="1"/>
    <col min="11270" max="11270" width="5.125" style="8" customWidth="1"/>
    <col min="11271" max="11271" width="5.75" style="8" customWidth="1"/>
    <col min="11272" max="11272" width="3.125" style="8" customWidth="1"/>
    <col min="11273" max="11273" width="12.875" style="8" customWidth="1"/>
    <col min="11274" max="11274" width="2.875" style="8" customWidth="1"/>
    <col min="11275" max="11275" width="83.875" style="8" customWidth="1"/>
    <col min="11276" max="11520" width="11.375" style="8"/>
    <col min="11521" max="11521" width="16.75" style="8" customWidth="1"/>
    <col min="11522" max="11522" width="11.125" style="8" customWidth="1"/>
    <col min="11523" max="11523" width="3.75" style="8" bestFit="1" customWidth="1"/>
    <col min="11524" max="11524" width="11.125" style="8" customWidth="1"/>
    <col min="11525" max="11525" width="6" style="8" customWidth="1"/>
    <col min="11526" max="11526" width="5.125" style="8" customWidth="1"/>
    <col min="11527" max="11527" width="5.75" style="8" customWidth="1"/>
    <col min="11528" max="11528" width="3.125" style="8" customWidth="1"/>
    <col min="11529" max="11529" width="12.875" style="8" customWidth="1"/>
    <col min="11530" max="11530" width="2.875" style="8" customWidth="1"/>
    <col min="11531" max="11531" width="83.875" style="8" customWidth="1"/>
    <col min="11532" max="11776" width="11.375" style="8"/>
    <col min="11777" max="11777" width="16.75" style="8" customWidth="1"/>
    <col min="11778" max="11778" width="11.125" style="8" customWidth="1"/>
    <col min="11779" max="11779" width="3.75" style="8" bestFit="1" customWidth="1"/>
    <col min="11780" max="11780" width="11.125" style="8" customWidth="1"/>
    <col min="11781" max="11781" width="6" style="8" customWidth="1"/>
    <col min="11782" max="11782" width="5.125" style="8" customWidth="1"/>
    <col min="11783" max="11783" width="5.75" style="8" customWidth="1"/>
    <col min="11784" max="11784" width="3.125" style="8" customWidth="1"/>
    <col min="11785" max="11785" width="12.875" style="8" customWidth="1"/>
    <col min="11786" max="11786" width="2.875" style="8" customWidth="1"/>
    <col min="11787" max="11787" width="83.875" style="8" customWidth="1"/>
    <col min="11788" max="12032" width="11.375" style="8"/>
    <col min="12033" max="12033" width="16.75" style="8" customWidth="1"/>
    <col min="12034" max="12034" width="11.125" style="8" customWidth="1"/>
    <col min="12035" max="12035" width="3.75" style="8" bestFit="1" customWidth="1"/>
    <col min="12036" max="12036" width="11.125" style="8" customWidth="1"/>
    <col min="12037" max="12037" width="6" style="8" customWidth="1"/>
    <col min="12038" max="12038" width="5.125" style="8" customWidth="1"/>
    <col min="12039" max="12039" width="5.75" style="8" customWidth="1"/>
    <col min="12040" max="12040" width="3.125" style="8" customWidth="1"/>
    <col min="12041" max="12041" width="12.875" style="8" customWidth="1"/>
    <col min="12042" max="12042" width="2.875" style="8" customWidth="1"/>
    <col min="12043" max="12043" width="83.875" style="8" customWidth="1"/>
    <col min="12044" max="12288" width="11.375" style="8"/>
    <col min="12289" max="12289" width="16.75" style="8" customWidth="1"/>
    <col min="12290" max="12290" width="11.125" style="8" customWidth="1"/>
    <col min="12291" max="12291" width="3.75" style="8" bestFit="1" customWidth="1"/>
    <col min="12292" max="12292" width="11.125" style="8" customWidth="1"/>
    <col min="12293" max="12293" width="6" style="8" customWidth="1"/>
    <col min="12294" max="12294" width="5.125" style="8" customWidth="1"/>
    <col min="12295" max="12295" width="5.75" style="8" customWidth="1"/>
    <col min="12296" max="12296" width="3.125" style="8" customWidth="1"/>
    <col min="12297" max="12297" width="12.875" style="8" customWidth="1"/>
    <col min="12298" max="12298" width="2.875" style="8" customWidth="1"/>
    <col min="12299" max="12299" width="83.875" style="8" customWidth="1"/>
    <col min="12300" max="12544" width="11.375" style="8"/>
    <col min="12545" max="12545" width="16.75" style="8" customWidth="1"/>
    <col min="12546" max="12546" width="11.125" style="8" customWidth="1"/>
    <col min="12547" max="12547" width="3.75" style="8" bestFit="1" customWidth="1"/>
    <col min="12548" max="12548" width="11.125" style="8" customWidth="1"/>
    <col min="12549" max="12549" width="6" style="8" customWidth="1"/>
    <col min="12550" max="12550" width="5.125" style="8" customWidth="1"/>
    <col min="12551" max="12551" width="5.75" style="8" customWidth="1"/>
    <col min="12552" max="12552" width="3.125" style="8" customWidth="1"/>
    <col min="12553" max="12553" width="12.875" style="8" customWidth="1"/>
    <col min="12554" max="12554" width="2.875" style="8" customWidth="1"/>
    <col min="12555" max="12555" width="83.875" style="8" customWidth="1"/>
    <col min="12556" max="12800" width="11.375" style="8"/>
    <col min="12801" max="12801" width="16.75" style="8" customWidth="1"/>
    <col min="12802" max="12802" width="11.125" style="8" customWidth="1"/>
    <col min="12803" max="12803" width="3.75" style="8" bestFit="1" customWidth="1"/>
    <col min="12804" max="12804" width="11.125" style="8" customWidth="1"/>
    <col min="12805" max="12805" width="6" style="8" customWidth="1"/>
    <col min="12806" max="12806" width="5.125" style="8" customWidth="1"/>
    <col min="12807" max="12807" width="5.75" style="8" customWidth="1"/>
    <col min="12808" max="12808" width="3.125" style="8" customWidth="1"/>
    <col min="12809" max="12809" width="12.875" style="8" customWidth="1"/>
    <col min="12810" max="12810" width="2.875" style="8" customWidth="1"/>
    <col min="12811" max="12811" width="83.875" style="8" customWidth="1"/>
    <col min="12812" max="13056" width="11.375" style="8"/>
    <col min="13057" max="13057" width="16.75" style="8" customWidth="1"/>
    <col min="13058" max="13058" width="11.125" style="8" customWidth="1"/>
    <col min="13059" max="13059" width="3.75" style="8" bestFit="1" customWidth="1"/>
    <col min="13060" max="13060" width="11.125" style="8" customWidth="1"/>
    <col min="13061" max="13061" width="6" style="8" customWidth="1"/>
    <col min="13062" max="13062" width="5.125" style="8" customWidth="1"/>
    <col min="13063" max="13063" width="5.75" style="8" customWidth="1"/>
    <col min="13064" max="13064" width="3.125" style="8" customWidth="1"/>
    <col min="13065" max="13065" width="12.875" style="8" customWidth="1"/>
    <col min="13066" max="13066" width="2.875" style="8" customWidth="1"/>
    <col min="13067" max="13067" width="83.875" style="8" customWidth="1"/>
    <col min="13068" max="13312" width="11.375" style="8"/>
    <col min="13313" max="13313" width="16.75" style="8" customWidth="1"/>
    <col min="13314" max="13314" width="11.125" style="8" customWidth="1"/>
    <col min="13315" max="13315" width="3.75" style="8" bestFit="1" customWidth="1"/>
    <col min="13316" max="13316" width="11.125" style="8" customWidth="1"/>
    <col min="13317" max="13317" width="6" style="8" customWidth="1"/>
    <col min="13318" max="13318" width="5.125" style="8" customWidth="1"/>
    <col min="13319" max="13319" width="5.75" style="8" customWidth="1"/>
    <col min="13320" max="13320" width="3.125" style="8" customWidth="1"/>
    <col min="13321" max="13321" width="12.875" style="8" customWidth="1"/>
    <col min="13322" max="13322" width="2.875" style="8" customWidth="1"/>
    <col min="13323" max="13323" width="83.875" style="8" customWidth="1"/>
    <col min="13324" max="13568" width="11.375" style="8"/>
    <col min="13569" max="13569" width="16.75" style="8" customWidth="1"/>
    <col min="13570" max="13570" width="11.125" style="8" customWidth="1"/>
    <col min="13571" max="13571" width="3.75" style="8" bestFit="1" customWidth="1"/>
    <col min="13572" max="13572" width="11.125" style="8" customWidth="1"/>
    <col min="13573" max="13573" width="6" style="8" customWidth="1"/>
    <col min="13574" max="13574" width="5.125" style="8" customWidth="1"/>
    <col min="13575" max="13575" width="5.75" style="8" customWidth="1"/>
    <col min="13576" max="13576" width="3.125" style="8" customWidth="1"/>
    <col min="13577" max="13577" width="12.875" style="8" customWidth="1"/>
    <col min="13578" max="13578" width="2.875" style="8" customWidth="1"/>
    <col min="13579" max="13579" width="83.875" style="8" customWidth="1"/>
    <col min="13580" max="13824" width="11.375" style="8"/>
    <col min="13825" max="13825" width="16.75" style="8" customWidth="1"/>
    <col min="13826" max="13826" width="11.125" style="8" customWidth="1"/>
    <col min="13827" max="13827" width="3.75" style="8" bestFit="1" customWidth="1"/>
    <col min="13828" max="13828" width="11.125" style="8" customWidth="1"/>
    <col min="13829" max="13829" width="6" style="8" customWidth="1"/>
    <col min="13830" max="13830" width="5.125" style="8" customWidth="1"/>
    <col min="13831" max="13831" width="5.75" style="8" customWidth="1"/>
    <col min="13832" max="13832" width="3.125" style="8" customWidth="1"/>
    <col min="13833" max="13833" width="12.875" style="8" customWidth="1"/>
    <col min="13834" max="13834" width="2.875" style="8" customWidth="1"/>
    <col min="13835" max="13835" width="83.875" style="8" customWidth="1"/>
    <col min="13836" max="14080" width="11.375" style="8"/>
    <col min="14081" max="14081" width="16.75" style="8" customWidth="1"/>
    <col min="14082" max="14082" width="11.125" style="8" customWidth="1"/>
    <col min="14083" max="14083" width="3.75" style="8" bestFit="1" customWidth="1"/>
    <col min="14084" max="14084" width="11.125" style="8" customWidth="1"/>
    <col min="14085" max="14085" width="6" style="8" customWidth="1"/>
    <col min="14086" max="14086" width="5.125" style="8" customWidth="1"/>
    <col min="14087" max="14087" width="5.75" style="8" customWidth="1"/>
    <col min="14088" max="14088" width="3.125" style="8" customWidth="1"/>
    <col min="14089" max="14089" width="12.875" style="8" customWidth="1"/>
    <col min="14090" max="14090" width="2.875" style="8" customWidth="1"/>
    <col min="14091" max="14091" width="83.875" style="8" customWidth="1"/>
    <col min="14092" max="14336" width="11.375" style="8"/>
    <col min="14337" max="14337" width="16.75" style="8" customWidth="1"/>
    <col min="14338" max="14338" width="11.125" style="8" customWidth="1"/>
    <col min="14339" max="14339" width="3.75" style="8" bestFit="1" customWidth="1"/>
    <col min="14340" max="14340" width="11.125" style="8" customWidth="1"/>
    <col min="14341" max="14341" width="6" style="8" customWidth="1"/>
    <col min="14342" max="14342" width="5.125" style="8" customWidth="1"/>
    <col min="14343" max="14343" width="5.75" style="8" customWidth="1"/>
    <col min="14344" max="14344" width="3.125" style="8" customWidth="1"/>
    <col min="14345" max="14345" width="12.875" style="8" customWidth="1"/>
    <col min="14346" max="14346" width="2.875" style="8" customWidth="1"/>
    <col min="14347" max="14347" width="83.875" style="8" customWidth="1"/>
    <col min="14348" max="14592" width="11.375" style="8"/>
    <col min="14593" max="14593" width="16.75" style="8" customWidth="1"/>
    <col min="14594" max="14594" width="11.125" style="8" customWidth="1"/>
    <col min="14595" max="14595" width="3.75" style="8" bestFit="1" customWidth="1"/>
    <col min="14596" max="14596" width="11.125" style="8" customWidth="1"/>
    <col min="14597" max="14597" width="6" style="8" customWidth="1"/>
    <col min="14598" max="14598" width="5.125" style="8" customWidth="1"/>
    <col min="14599" max="14599" width="5.75" style="8" customWidth="1"/>
    <col min="14600" max="14600" width="3.125" style="8" customWidth="1"/>
    <col min="14601" max="14601" width="12.875" style="8" customWidth="1"/>
    <col min="14602" max="14602" width="2.875" style="8" customWidth="1"/>
    <col min="14603" max="14603" width="83.875" style="8" customWidth="1"/>
    <col min="14604" max="14848" width="11.375" style="8"/>
    <col min="14849" max="14849" width="16.75" style="8" customWidth="1"/>
    <col min="14850" max="14850" width="11.125" style="8" customWidth="1"/>
    <col min="14851" max="14851" width="3.75" style="8" bestFit="1" customWidth="1"/>
    <col min="14852" max="14852" width="11.125" style="8" customWidth="1"/>
    <col min="14853" max="14853" width="6" style="8" customWidth="1"/>
    <col min="14854" max="14854" width="5.125" style="8" customWidth="1"/>
    <col min="14855" max="14855" width="5.75" style="8" customWidth="1"/>
    <col min="14856" max="14856" width="3.125" style="8" customWidth="1"/>
    <col min="14857" max="14857" width="12.875" style="8" customWidth="1"/>
    <col min="14858" max="14858" width="2.875" style="8" customWidth="1"/>
    <col min="14859" max="14859" width="83.875" style="8" customWidth="1"/>
    <col min="14860" max="15104" width="11.375" style="8"/>
    <col min="15105" max="15105" width="16.75" style="8" customWidth="1"/>
    <col min="15106" max="15106" width="11.125" style="8" customWidth="1"/>
    <col min="15107" max="15107" width="3.75" style="8" bestFit="1" customWidth="1"/>
    <col min="15108" max="15108" width="11.125" style="8" customWidth="1"/>
    <col min="15109" max="15109" width="6" style="8" customWidth="1"/>
    <col min="15110" max="15110" width="5.125" style="8" customWidth="1"/>
    <col min="15111" max="15111" width="5.75" style="8" customWidth="1"/>
    <col min="15112" max="15112" width="3.125" style="8" customWidth="1"/>
    <col min="15113" max="15113" width="12.875" style="8" customWidth="1"/>
    <col min="15114" max="15114" width="2.875" style="8" customWidth="1"/>
    <col min="15115" max="15115" width="83.875" style="8" customWidth="1"/>
    <col min="15116" max="15360" width="11.375" style="8"/>
    <col min="15361" max="15361" width="16.75" style="8" customWidth="1"/>
    <col min="15362" max="15362" width="11.125" style="8" customWidth="1"/>
    <col min="15363" max="15363" width="3.75" style="8" bestFit="1" customWidth="1"/>
    <col min="15364" max="15364" width="11.125" style="8" customWidth="1"/>
    <col min="15365" max="15365" width="6" style="8" customWidth="1"/>
    <col min="15366" max="15366" width="5.125" style="8" customWidth="1"/>
    <col min="15367" max="15367" width="5.75" style="8" customWidth="1"/>
    <col min="15368" max="15368" width="3.125" style="8" customWidth="1"/>
    <col min="15369" max="15369" width="12.875" style="8" customWidth="1"/>
    <col min="15370" max="15370" width="2.875" style="8" customWidth="1"/>
    <col min="15371" max="15371" width="83.875" style="8" customWidth="1"/>
    <col min="15372" max="15616" width="11.375" style="8"/>
    <col min="15617" max="15617" width="16.75" style="8" customWidth="1"/>
    <col min="15618" max="15618" width="11.125" style="8" customWidth="1"/>
    <col min="15619" max="15619" width="3.75" style="8" bestFit="1" customWidth="1"/>
    <col min="15620" max="15620" width="11.125" style="8" customWidth="1"/>
    <col min="15621" max="15621" width="6" style="8" customWidth="1"/>
    <col min="15622" max="15622" width="5.125" style="8" customWidth="1"/>
    <col min="15623" max="15623" width="5.75" style="8" customWidth="1"/>
    <col min="15624" max="15624" width="3.125" style="8" customWidth="1"/>
    <col min="15625" max="15625" width="12.875" style="8" customWidth="1"/>
    <col min="15626" max="15626" width="2.875" style="8" customWidth="1"/>
    <col min="15627" max="15627" width="83.875" style="8" customWidth="1"/>
    <col min="15628" max="15872" width="11.375" style="8"/>
    <col min="15873" max="15873" width="16.75" style="8" customWidth="1"/>
    <col min="15874" max="15874" width="11.125" style="8" customWidth="1"/>
    <col min="15875" max="15875" width="3.75" style="8" bestFit="1" customWidth="1"/>
    <col min="15876" max="15876" width="11.125" style="8" customWidth="1"/>
    <col min="15877" max="15877" width="6" style="8" customWidth="1"/>
    <col min="15878" max="15878" width="5.125" style="8" customWidth="1"/>
    <col min="15879" max="15879" width="5.75" style="8" customWidth="1"/>
    <col min="15880" max="15880" width="3.125" style="8" customWidth="1"/>
    <col min="15881" max="15881" width="12.875" style="8" customWidth="1"/>
    <col min="15882" max="15882" width="2.875" style="8" customWidth="1"/>
    <col min="15883" max="15883" width="83.875" style="8" customWidth="1"/>
    <col min="15884" max="16128" width="11.375" style="8"/>
    <col min="16129" max="16129" width="16.75" style="8" customWidth="1"/>
    <col min="16130" max="16130" width="11.125" style="8" customWidth="1"/>
    <col min="16131" max="16131" width="3.75" style="8" bestFit="1" customWidth="1"/>
    <col min="16132" max="16132" width="11.125" style="8" customWidth="1"/>
    <col min="16133" max="16133" width="6" style="8" customWidth="1"/>
    <col min="16134" max="16134" width="5.125" style="8" customWidth="1"/>
    <col min="16135" max="16135" width="5.75" style="8" customWidth="1"/>
    <col min="16136" max="16136" width="3.125" style="8" customWidth="1"/>
    <col min="16137" max="16137" width="12.875" style="8" customWidth="1"/>
    <col min="16138" max="16138" width="2.875" style="8" customWidth="1"/>
    <col min="16139" max="16139" width="83.875" style="8" customWidth="1"/>
    <col min="16140" max="16384" width="11.375" style="8"/>
  </cols>
  <sheetData>
    <row r="1" spans="1:16" ht="30" customHeight="1" x14ac:dyDescent="0.15">
      <c r="A1" s="7" t="s">
        <v>55</v>
      </c>
      <c r="B1" s="7"/>
      <c r="D1" s="204" t="s">
        <v>25</v>
      </c>
      <c r="E1" s="204"/>
      <c r="F1" s="204"/>
      <c r="G1" s="204"/>
      <c r="H1" s="204"/>
      <c r="I1" s="204"/>
      <c r="J1" s="204"/>
      <c r="K1" s="204"/>
      <c r="L1" s="204"/>
      <c r="M1" s="204"/>
    </row>
    <row r="2" spans="1:16" ht="30" customHeight="1" x14ac:dyDescent="0.15">
      <c r="A2" s="207" t="str">
        <f ca="1">RIGHT(CELL("filename",A2),
 LEN(CELL("filename",A2))
       -FIND("]",CELL("filename",A2)))</f>
        <v>⑮年月支払分</v>
      </c>
      <c r="B2" s="207"/>
      <c r="C2" s="207"/>
      <c r="D2" s="207"/>
      <c r="E2" s="207"/>
      <c r="F2" s="207"/>
      <c r="G2" s="207"/>
      <c r="H2" s="207"/>
      <c r="I2" s="207"/>
      <c r="J2" s="207"/>
      <c r="K2" s="207"/>
      <c r="L2" s="207"/>
      <c r="M2" s="207"/>
    </row>
    <row r="3" spans="1:16" ht="30" customHeight="1" x14ac:dyDescent="0.15">
      <c r="A3" s="205" t="s">
        <v>30</v>
      </c>
      <c r="B3" s="205"/>
      <c r="C3" s="205" t="str">
        <f>IF('人件費総括表・遂行状況（様式8号別紙2-1）'!$B$3="",
     "",
     '人件費総括表・遂行状況（様式8号別紙2-1）'!$B$3)</f>
        <v/>
      </c>
      <c r="D3" s="205"/>
      <c r="E3" s="205"/>
      <c r="F3" s="105"/>
      <c r="G3" s="9"/>
      <c r="H3" s="9"/>
      <c r="I3" s="9"/>
      <c r="J3" s="9"/>
      <c r="K3" s="9"/>
      <c r="L3" s="9"/>
      <c r="M3" s="9"/>
    </row>
    <row r="4" spans="1:16" ht="30" customHeight="1" x14ac:dyDescent="0.15">
      <c r="A4" s="198" t="s">
        <v>14</v>
      </c>
      <c r="B4" s="198"/>
      <c r="C4" s="205" t="str">
        <f>IF(従業員別人件費総括表!$B$5="",
     "",
     従業員別人件費総括表!$B$5)</f>
        <v/>
      </c>
      <c r="D4" s="205"/>
      <c r="E4" s="205"/>
      <c r="F4" s="105"/>
      <c r="G4" s="10"/>
      <c r="H4" s="10"/>
      <c r="I4" s="10"/>
    </row>
    <row r="5" spans="1:16" ht="30" customHeight="1" x14ac:dyDescent="0.15">
      <c r="A5" s="198" t="s">
        <v>15</v>
      </c>
      <c r="B5" s="198"/>
      <c r="C5" s="199">
        <f>従業員別人件費総括表!C7</f>
        <v>0</v>
      </c>
      <c r="D5" s="199"/>
      <c r="E5" s="199"/>
      <c r="F5" s="10" t="s">
        <v>4</v>
      </c>
      <c r="H5" s="10"/>
      <c r="I5" s="10"/>
    </row>
    <row r="6" spans="1:16" ht="30" customHeight="1" thickBot="1" x14ac:dyDescent="0.2">
      <c r="A6" s="12" t="s">
        <v>29</v>
      </c>
      <c r="B6" s="12"/>
    </row>
    <row r="7" spans="1:16" s="13" customFormat="1" ht="22.5" customHeight="1" thickBot="1" x14ac:dyDescent="0.2">
      <c r="A7" s="208" t="s">
        <v>31</v>
      </c>
      <c r="B7" s="201"/>
      <c r="C7" s="202" t="s">
        <v>16</v>
      </c>
      <c r="D7" s="202"/>
      <c r="E7" s="202"/>
      <c r="F7" s="111" t="s">
        <v>49</v>
      </c>
      <c r="G7" s="187" t="s">
        <v>17</v>
      </c>
      <c r="H7" s="203"/>
      <c r="I7" s="203"/>
      <c r="J7" s="188"/>
      <c r="K7" s="187" t="s">
        <v>18</v>
      </c>
      <c r="L7" s="188"/>
      <c r="M7" s="14" t="s">
        <v>28</v>
      </c>
      <c r="N7" s="15" t="s">
        <v>19</v>
      </c>
      <c r="O7" s="16"/>
    </row>
    <row r="8" spans="1:16" ht="22.5" customHeight="1" x14ac:dyDescent="0.15">
      <c r="A8" s="135"/>
      <c r="B8" s="162" t="str">
        <f>IF(テーブル141523242531[[#This Row],[列1]]="",
    "",
    TEXT(テーブル141523242531[[#This Row],[列1]],"(aaa)"))</f>
        <v/>
      </c>
      <c r="C8" s="151" t="s">
        <v>32</v>
      </c>
      <c r="D8" s="17" t="s">
        <v>13</v>
      </c>
      <c r="E8" s="152" t="s">
        <v>32</v>
      </c>
      <c r="F8" s="153" t="s">
        <v>32</v>
      </c>
      <c r="G8" s="18">
        <f>IF(OR(テーブル141523242531[[#This Row],[列2]]="",
          テーブル141523242531[[#This Row],[列4]]=""),
     0,
     IFERROR(HOUR(テーブル141523242531[[#This Row],[列4]]-テーブル141523242531[[#This Row],[列15]]-テーブル141523242531[[#This Row],[列2]]),
                  IFERROR(HOUR(テーブル141523242531[[#This Row],[列4]]-テーブル141523242531[[#This Row],[列2]]),
                               0)))</f>
        <v>0</v>
      </c>
      <c r="H8" s="19" t="s">
        <v>22</v>
      </c>
      <c r="I8" s="20" t="str">
        <f>IF(OR(テーブル141523242531[[#This Row],[列2]]="",
          テーブル141523242531[[#This Row],[列4]]=""),
     "00",
     IF(ISERROR(MINUTE(テーブル141523242531[[#This Row],[列4]]-テーブル141523242531[[#This Row],[列15]]-テーブル141523242531[[#This Row],[列2]])),
        IF(ISERROR(MINUTE(テーブル141523242531[[#This Row],[列4]]-テーブル141523242531[[#This Row],[列2]])),
           "00",
           IF(MINUTE(テーブル141523242531[[#This Row],[列4]]-テーブル141523242531[[#This Row],[列2]])&lt;30,
              "00",
              30)),
        IF(MINUTE(テーブル141523242531[[#This Row],[列4]]-テーブル141523242531[[#This Row],[列15]]-テーブル141523242531[[#This Row],[列2]])&lt;30,
           "00",
           30)))</f>
        <v>00</v>
      </c>
      <c r="J8" s="21" t="s">
        <v>23</v>
      </c>
      <c r="K8" s="22">
        <f>IFERROR((テーブル141523242531[[#This Row],[列5]]+テーブル141523242531[[#This Row],[列7]]/60)*$C$5,"")</f>
        <v>0</v>
      </c>
      <c r="L8" s="23" t="s">
        <v>4</v>
      </c>
      <c r="M8" s="147"/>
      <c r="N8" s="24"/>
      <c r="O8" s="50"/>
      <c r="P8" s="25"/>
    </row>
    <row r="9" spans="1:16" ht="22.5" customHeight="1" x14ac:dyDescent="0.15">
      <c r="A9" s="137"/>
      <c r="B9" s="159" t="str">
        <f>IF(テーブル141523242531[[#This Row],[列1]]="",
    "",
    TEXT(テーブル141523242531[[#This Row],[列1]],"(aaa)"))</f>
        <v/>
      </c>
      <c r="C9" s="138" t="s">
        <v>32</v>
      </c>
      <c r="D9" s="59" t="s">
        <v>13</v>
      </c>
      <c r="E9" s="143" t="s">
        <v>32</v>
      </c>
      <c r="F9" s="144" t="s">
        <v>32</v>
      </c>
      <c r="G9" s="27">
        <f>IF(OR(テーブル141523242531[[#This Row],[列2]]="",
          テーブル141523242531[[#This Row],[列4]]=""),
     0,
     IFERROR(HOUR(テーブル141523242531[[#This Row],[列4]]-テーブル141523242531[[#This Row],[列15]]-テーブル141523242531[[#This Row],[列2]]),
                  IFERROR(HOUR(テーブル141523242531[[#This Row],[列4]]-テーブル141523242531[[#This Row],[列2]]),
                               0)))</f>
        <v>0</v>
      </c>
      <c r="H9" s="28" t="s">
        <v>22</v>
      </c>
      <c r="I9" s="29" t="str">
        <f>IF(OR(テーブル141523242531[[#This Row],[列2]]="",
          テーブル141523242531[[#This Row],[列4]]=""),
     "00",
     IF(ISERROR(MINUTE(テーブル141523242531[[#This Row],[列4]]-テーブル141523242531[[#This Row],[列15]]-テーブル141523242531[[#This Row],[列2]])),
        IF(ISERROR(MINUTE(テーブル141523242531[[#This Row],[列4]]-テーブル141523242531[[#This Row],[列2]])),
           "00",
           IF(MINUTE(テーブル141523242531[[#This Row],[列4]]-テーブル141523242531[[#This Row],[列2]])&lt;30,
              "00",
              30)),
        IF(MINUTE(テーブル141523242531[[#This Row],[列4]]-テーブル141523242531[[#This Row],[列15]]-テーブル141523242531[[#This Row],[列2]])&lt;30,
           "00",
           30)))</f>
        <v>00</v>
      </c>
      <c r="J9" s="30" t="s">
        <v>23</v>
      </c>
      <c r="K9" s="31">
        <f>IFERROR((テーブル141523242531[[#This Row],[列5]]+テーブル141523242531[[#This Row],[列7]]/60)*$C$5,"")</f>
        <v>0</v>
      </c>
      <c r="L9" s="32" t="s">
        <v>4</v>
      </c>
      <c r="M9" s="148"/>
      <c r="N9" s="33"/>
      <c r="O9" s="50"/>
      <c r="P9" s="25"/>
    </row>
    <row r="10" spans="1:16" ht="22.5" customHeight="1" x14ac:dyDescent="0.15">
      <c r="A10" s="137"/>
      <c r="B10" s="160" t="str">
        <f>IF(テーブル141523242531[[#This Row],[列1]]="",
    "",
    TEXT(テーブル141523242531[[#This Row],[列1]],"(aaa)"))</f>
        <v/>
      </c>
      <c r="C10" s="138" t="s">
        <v>32</v>
      </c>
      <c r="D10" s="59" t="s">
        <v>13</v>
      </c>
      <c r="E10" s="143" t="s">
        <v>32</v>
      </c>
      <c r="F10" s="144" t="s">
        <v>32</v>
      </c>
      <c r="G10" s="27">
        <f>IF(OR(テーブル141523242531[[#This Row],[列2]]="",
          テーブル141523242531[[#This Row],[列4]]=""),
     0,
     IFERROR(HOUR(テーブル141523242531[[#This Row],[列4]]-テーブル141523242531[[#This Row],[列15]]-テーブル141523242531[[#This Row],[列2]]),
                  IFERROR(HOUR(テーブル141523242531[[#This Row],[列4]]-テーブル141523242531[[#This Row],[列2]]),
                               0)))</f>
        <v>0</v>
      </c>
      <c r="H10" s="28" t="s">
        <v>22</v>
      </c>
      <c r="I10" s="34" t="str">
        <f>IF(OR(テーブル141523242531[[#This Row],[列2]]="",
          テーブル141523242531[[#This Row],[列4]]=""),
     "00",
     IF(ISERROR(MINUTE(テーブル141523242531[[#This Row],[列4]]-テーブル141523242531[[#This Row],[列15]]-テーブル141523242531[[#This Row],[列2]])),
        IF(ISERROR(MINUTE(テーブル141523242531[[#This Row],[列4]]-テーブル141523242531[[#This Row],[列2]])),
           "00",
           IF(MINUTE(テーブル141523242531[[#This Row],[列4]]-テーブル141523242531[[#This Row],[列2]])&lt;30,
              "00",
              30)),
        IF(MINUTE(テーブル141523242531[[#This Row],[列4]]-テーブル141523242531[[#This Row],[列15]]-テーブル141523242531[[#This Row],[列2]])&lt;30,
           "00",
           30)))</f>
        <v>00</v>
      </c>
      <c r="J10" s="30" t="s">
        <v>23</v>
      </c>
      <c r="K10" s="31">
        <f>IFERROR((テーブル141523242531[[#This Row],[列5]]+テーブル141523242531[[#This Row],[列7]]/60)*$C$5,"")</f>
        <v>0</v>
      </c>
      <c r="L10" s="32" t="s">
        <v>4</v>
      </c>
      <c r="M10" s="149"/>
      <c r="N10" s="33"/>
      <c r="O10" s="50"/>
      <c r="P10" s="25"/>
    </row>
    <row r="11" spans="1:16" ht="22.5" customHeight="1" x14ac:dyDescent="0.15">
      <c r="A11" s="137"/>
      <c r="B11" s="160" t="str">
        <f>IF(テーブル141523242531[[#This Row],[列1]]="",
    "",
    TEXT(テーブル141523242531[[#This Row],[列1]],"(aaa)"))</f>
        <v/>
      </c>
      <c r="C11" s="138" t="s">
        <v>20</v>
      </c>
      <c r="D11" s="59" t="s">
        <v>21</v>
      </c>
      <c r="E11" s="143" t="s">
        <v>20</v>
      </c>
      <c r="F11" s="144" t="s">
        <v>32</v>
      </c>
      <c r="G11" s="27">
        <f>IF(OR(テーブル141523242531[[#This Row],[列2]]="",
          テーブル141523242531[[#This Row],[列4]]=""),
     0,
     IFERROR(HOUR(テーブル141523242531[[#This Row],[列4]]-テーブル141523242531[[#This Row],[列15]]-テーブル141523242531[[#This Row],[列2]]),
                  IFERROR(HOUR(テーブル141523242531[[#This Row],[列4]]-テーブル141523242531[[#This Row],[列2]]),
                               0)))</f>
        <v>0</v>
      </c>
      <c r="H11" s="28" t="s">
        <v>22</v>
      </c>
      <c r="I11" s="34" t="str">
        <f>IF(OR(テーブル141523242531[[#This Row],[列2]]="",
          テーブル141523242531[[#This Row],[列4]]=""),
     "00",
     IF(ISERROR(MINUTE(テーブル141523242531[[#This Row],[列4]]-テーブル141523242531[[#This Row],[列15]]-テーブル141523242531[[#This Row],[列2]])),
        IF(ISERROR(MINUTE(テーブル141523242531[[#This Row],[列4]]-テーブル141523242531[[#This Row],[列2]])),
           "00",
           IF(MINUTE(テーブル141523242531[[#This Row],[列4]]-テーブル141523242531[[#This Row],[列2]])&lt;30,
              "00",
              30)),
        IF(MINUTE(テーブル141523242531[[#This Row],[列4]]-テーブル141523242531[[#This Row],[列15]]-テーブル141523242531[[#This Row],[列2]])&lt;30,
           "00",
           30)))</f>
        <v>00</v>
      </c>
      <c r="J11" s="30" t="s">
        <v>23</v>
      </c>
      <c r="K11" s="31">
        <f>IFERROR((テーブル141523242531[[#This Row],[列5]]+テーブル141523242531[[#This Row],[列7]]/60)*$C$5,"")</f>
        <v>0</v>
      </c>
      <c r="L11" s="32" t="s">
        <v>4</v>
      </c>
      <c r="M11" s="149"/>
      <c r="N11" s="33"/>
      <c r="O11" s="50"/>
      <c r="P11" s="25"/>
    </row>
    <row r="12" spans="1:16" ht="22.5" customHeight="1" x14ac:dyDescent="0.15">
      <c r="A12" s="137"/>
      <c r="B12" s="160" t="str">
        <f>IF(テーブル141523242531[[#This Row],[列1]]="",
    "",
    TEXT(テーブル141523242531[[#This Row],[列1]],"(aaa)"))</f>
        <v/>
      </c>
      <c r="C12" s="138" t="s">
        <v>20</v>
      </c>
      <c r="D12" s="59" t="s">
        <v>21</v>
      </c>
      <c r="E12" s="143" t="s">
        <v>20</v>
      </c>
      <c r="F12" s="144" t="s">
        <v>32</v>
      </c>
      <c r="G12" s="27">
        <f>IF(OR(テーブル141523242531[[#This Row],[列2]]="",
          テーブル141523242531[[#This Row],[列4]]=""),
     0,
     IFERROR(HOUR(テーブル141523242531[[#This Row],[列4]]-テーブル141523242531[[#This Row],[列15]]-テーブル141523242531[[#This Row],[列2]]),
                  IFERROR(HOUR(テーブル141523242531[[#This Row],[列4]]-テーブル141523242531[[#This Row],[列2]]),
                               0)))</f>
        <v>0</v>
      </c>
      <c r="H12" s="28" t="s">
        <v>22</v>
      </c>
      <c r="I12" s="34" t="str">
        <f>IF(OR(テーブル141523242531[[#This Row],[列2]]="",
          テーブル141523242531[[#This Row],[列4]]=""),
     "00",
     IF(ISERROR(MINUTE(テーブル141523242531[[#This Row],[列4]]-テーブル141523242531[[#This Row],[列15]]-テーブル141523242531[[#This Row],[列2]])),
        IF(ISERROR(MINUTE(テーブル141523242531[[#This Row],[列4]]-テーブル141523242531[[#This Row],[列2]])),
           "00",
           IF(MINUTE(テーブル141523242531[[#This Row],[列4]]-テーブル141523242531[[#This Row],[列2]])&lt;30,
              "00",
              30)),
        IF(MINUTE(テーブル141523242531[[#This Row],[列4]]-テーブル141523242531[[#This Row],[列15]]-テーブル141523242531[[#This Row],[列2]])&lt;30,
           "00",
           30)))</f>
        <v>00</v>
      </c>
      <c r="J12" s="30" t="s">
        <v>23</v>
      </c>
      <c r="K12" s="31">
        <f>IFERROR((テーブル141523242531[[#This Row],[列5]]+テーブル141523242531[[#This Row],[列7]]/60)*$C$5,"")</f>
        <v>0</v>
      </c>
      <c r="L12" s="32" t="s">
        <v>4</v>
      </c>
      <c r="M12" s="149"/>
      <c r="N12" s="33"/>
      <c r="O12" s="50"/>
      <c r="P12" s="25"/>
    </row>
    <row r="13" spans="1:16" ht="22.5" customHeight="1" x14ac:dyDescent="0.15">
      <c r="A13" s="137"/>
      <c r="B13" s="160" t="str">
        <f>IF(テーブル141523242531[[#This Row],[列1]]="",
    "",
    TEXT(テーブル141523242531[[#This Row],[列1]],"(aaa)"))</f>
        <v/>
      </c>
      <c r="C13" s="138" t="s">
        <v>20</v>
      </c>
      <c r="D13" s="59" t="s">
        <v>21</v>
      </c>
      <c r="E13" s="143" t="s">
        <v>20</v>
      </c>
      <c r="F13" s="144" t="s">
        <v>32</v>
      </c>
      <c r="G13" s="27">
        <f>IF(OR(テーブル141523242531[[#This Row],[列2]]="",
          テーブル141523242531[[#This Row],[列4]]=""),
     0,
     IFERROR(HOUR(テーブル141523242531[[#This Row],[列4]]-テーブル141523242531[[#This Row],[列15]]-テーブル141523242531[[#This Row],[列2]]),
                  IFERROR(HOUR(テーブル141523242531[[#This Row],[列4]]-テーブル141523242531[[#This Row],[列2]]),
                               0)))</f>
        <v>0</v>
      </c>
      <c r="H13" s="28" t="s">
        <v>22</v>
      </c>
      <c r="I13" s="34" t="str">
        <f>IF(OR(テーブル141523242531[[#This Row],[列2]]="",
          テーブル141523242531[[#This Row],[列4]]=""),
     "00",
     IF(ISERROR(MINUTE(テーブル141523242531[[#This Row],[列4]]-テーブル141523242531[[#This Row],[列15]]-テーブル141523242531[[#This Row],[列2]])),
        IF(ISERROR(MINUTE(テーブル141523242531[[#This Row],[列4]]-テーブル141523242531[[#This Row],[列2]])),
           "00",
           IF(MINUTE(テーブル141523242531[[#This Row],[列4]]-テーブル141523242531[[#This Row],[列2]])&lt;30,
              "00",
              30)),
        IF(MINUTE(テーブル141523242531[[#This Row],[列4]]-テーブル141523242531[[#This Row],[列15]]-テーブル141523242531[[#This Row],[列2]])&lt;30,
           "00",
           30)))</f>
        <v>00</v>
      </c>
      <c r="J13" s="30" t="s">
        <v>23</v>
      </c>
      <c r="K13" s="31">
        <f>IFERROR((テーブル141523242531[[#This Row],[列5]]+テーブル141523242531[[#This Row],[列7]]/60)*$C$5,"")</f>
        <v>0</v>
      </c>
      <c r="L13" s="32" t="s">
        <v>4</v>
      </c>
      <c r="M13" s="149"/>
      <c r="N13" s="33"/>
      <c r="O13" s="50"/>
      <c r="P13" s="25"/>
    </row>
    <row r="14" spans="1:16" ht="22.5" customHeight="1" x14ac:dyDescent="0.15">
      <c r="A14" s="137"/>
      <c r="B14" s="160" t="str">
        <f>IF(テーブル141523242531[[#This Row],[列1]]="",
    "",
    TEXT(テーブル141523242531[[#This Row],[列1]],"(aaa)"))</f>
        <v/>
      </c>
      <c r="C14" s="138" t="s">
        <v>20</v>
      </c>
      <c r="D14" s="59" t="s">
        <v>21</v>
      </c>
      <c r="E14" s="143" t="s">
        <v>20</v>
      </c>
      <c r="F14" s="144" t="s">
        <v>32</v>
      </c>
      <c r="G14" s="27">
        <f>IF(OR(テーブル141523242531[[#This Row],[列2]]="",
          テーブル141523242531[[#This Row],[列4]]=""),
     0,
     IFERROR(HOUR(テーブル141523242531[[#This Row],[列4]]-テーブル141523242531[[#This Row],[列15]]-テーブル141523242531[[#This Row],[列2]]),
                  IFERROR(HOUR(テーブル141523242531[[#This Row],[列4]]-テーブル141523242531[[#This Row],[列2]]),
                               0)))</f>
        <v>0</v>
      </c>
      <c r="H14" s="28" t="s">
        <v>22</v>
      </c>
      <c r="I14" s="34" t="str">
        <f>IF(OR(テーブル141523242531[[#This Row],[列2]]="",
          テーブル141523242531[[#This Row],[列4]]=""),
     "00",
     IF(ISERROR(MINUTE(テーブル141523242531[[#This Row],[列4]]-テーブル141523242531[[#This Row],[列15]]-テーブル141523242531[[#This Row],[列2]])),
        IF(ISERROR(MINUTE(テーブル141523242531[[#This Row],[列4]]-テーブル141523242531[[#This Row],[列2]])),
           "00",
           IF(MINUTE(テーブル141523242531[[#This Row],[列4]]-テーブル141523242531[[#This Row],[列2]])&lt;30,
              "00",
              30)),
        IF(MINUTE(テーブル141523242531[[#This Row],[列4]]-テーブル141523242531[[#This Row],[列15]]-テーブル141523242531[[#This Row],[列2]])&lt;30,
           "00",
           30)))</f>
        <v>00</v>
      </c>
      <c r="J14" s="30" t="s">
        <v>23</v>
      </c>
      <c r="K14" s="31">
        <f>IFERROR((テーブル141523242531[[#This Row],[列5]]+テーブル141523242531[[#This Row],[列7]]/60)*$C$5,"")</f>
        <v>0</v>
      </c>
      <c r="L14" s="32" t="s">
        <v>4</v>
      </c>
      <c r="M14" s="149"/>
      <c r="N14" s="33"/>
      <c r="O14" s="50"/>
      <c r="P14" s="25"/>
    </row>
    <row r="15" spans="1:16" ht="22.5" customHeight="1" x14ac:dyDescent="0.15">
      <c r="A15" s="137"/>
      <c r="B15" s="160" t="str">
        <f>IF(テーブル141523242531[[#This Row],[列1]]="",
    "",
    TEXT(テーブル141523242531[[#This Row],[列1]],"(aaa)"))</f>
        <v/>
      </c>
      <c r="C15" s="138" t="s">
        <v>20</v>
      </c>
      <c r="D15" s="59" t="s">
        <v>21</v>
      </c>
      <c r="E15" s="143" t="s">
        <v>20</v>
      </c>
      <c r="F15" s="144" t="s">
        <v>32</v>
      </c>
      <c r="G15" s="27">
        <f>IF(OR(テーブル141523242531[[#This Row],[列2]]="",
          テーブル141523242531[[#This Row],[列4]]=""),
     0,
     IFERROR(HOUR(テーブル141523242531[[#This Row],[列4]]-テーブル141523242531[[#This Row],[列15]]-テーブル141523242531[[#This Row],[列2]]),
                  IFERROR(HOUR(テーブル141523242531[[#This Row],[列4]]-テーブル141523242531[[#This Row],[列2]]),
                               0)))</f>
        <v>0</v>
      </c>
      <c r="H15" s="28" t="s">
        <v>22</v>
      </c>
      <c r="I15" s="34" t="str">
        <f>IF(OR(テーブル141523242531[[#This Row],[列2]]="",
          テーブル141523242531[[#This Row],[列4]]=""),
     "00",
     IF(ISERROR(MINUTE(テーブル141523242531[[#This Row],[列4]]-テーブル141523242531[[#This Row],[列15]]-テーブル141523242531[[#This Row],[列2]])),
        IF(ISERROR(MINUTE(テーブル141523242531[[#This Row],[列4]]-テーブル141523242531[[#This Row],[列2]])),
           "00",
           IF(MINUTE(テーブル141523242531[[#This Row],[列4]]-テーブル141523242531[[#This Row],[列2]])&lt;30,
              "00",
              30)),
        IF(MINUTE(テーブル141523242531[[#This Row],[列4]]-テーブル141523242531[[#This Row],[列15]]-テーブル141523242531[[#This Row],[列2]])&lt;30,
           "00",
           30)))</f>
        <v>00</v>
      </c>
      <c r="J15" s="30" t="s">
        <v>23</v>
      </c>
      <c r="K15" s="31">
        <f>IFERROR((テーブル141523242531[[#This Row],[列5]]+テーブル141523242531[[#This Row],[列7]]/60)*$C$5,"")</f>
        <v>0</v>
      </c>
      <c r="L15" s="32" t="s">
        <v>4</v>
      </c>
      <c r="M15" s="149"/>
      <c r="N15" s="33"/>
      <c r="O15" s="50"/>
      <c r="P15" s="25"/>
    </row>
    <row r="16" spans="1:16" ht="22.5" customHeight="1" x14ac:dyDescent="0.15">
      <c r="A16" s="137"/>
      <c r="B16" s="160" t="str">
        <f>IF(テーブル141523242531[[#This Row],[列1]]="",
    "",
    TEXT(テーブル141523242531[[#This Row],[列1]],"(aaa)"))</f>
        <v/>
      </c>
      <c r="C16" s="138" t="s">
        <v>20</v>
      </c>
      <c r="D16" s="59" t="s">
        <v>21</v>
      </c>
      <c r="E16" s="143" t="s">
        <v>20</v>
      </c>
      <c r="F16" s="144" t="s">
        <v>32</v>
      </c>
      <c r="G16" s="27">
        <f>IF(OR(テーブル141523242531[[#This Row],[列2]]="",
          テーブル141523242531[[#This Row],[列4]]=""),
     0,
     IFERROR(HOUR(テーブル141523242531[[#This Row],[列4]]-テーブル141523242531[[#This Row],[列15]]-テーブル141523242531[[#This Row],[列2]]),
                  IFERROR(HOUR(テーブル141523242531[[#This Row],[列4]]-テーブル141523242531[[#This Row],[列2]]),
                               0)))</f>
        <v>0</v>
      </c>
      <c r="H16" s="28" t="s">
        <v>22</v>
      </c>
      <c r="I16" s="34" t="str">
        <f>IF(OR(テーブル141523242531[[#This Row],[列2]]="",
          テーブル141523242531[[#This Row],[列4]]=""),
     "00",
     IF(ISERROR(MINUTE(テーブル141523242531[[#This Row],[列4]]-テーブル141523242531[[#This Row],[列15]]-テーブル141523242531[[#This Row],[列2]])),
        IF(ISERROR(MINUTE(テーブル141523242531[[#This Row],[列4]]-テーブル141523242531[[#This Row],[列2]])),
           "00",
           IF(MINUTE(テーブル141523242531[[#This Row],[列4]]-テーブル141523242531[[#This Row],[列2]])&lt;30,
              "00",
              30)),
        IF(MINUTE(テーブル141523242531[[#This Row],[列4]]-テーブル141523242531[[#This Row],[列15]]-テーブル141523242531[[#This Row],[列2]])&lt;30,
           "00",
           30)))</f>
        <v>00</v>
      </c>
      <c r="J16" s="30" t="s">
        <v>23</v>
      </c>
      <c r="K16" s="31">
        <f>IFERROR((テーブル141523242531[[#This Row],[列5]]+テーブル141523242531[[#This Row],[列7]]/60)*$C$5,"")</f>
        <v>0</v>
      </c>
      <c r="L16" s="32" t="s">
        <v>4</v>
      </c>
      <c r="M16" s="149"/>
      <c r="N16" s="33"/>
      <c r="O16" s="50"/>
      <c r="P16" s="25"/>
    </row>
    <row r="17" spans="1:16" ht="22.5" customHeight="1" x14ac:dyDescent="0.15">
      <c r="A17" s="137"/>
      <c r="B17" s="160" t="str">
        <f>IF(テーブル141523242531[[#This Row],[列1]]="",
    "",
    TEXT(テーブル141523242531[[#This Row],[列1]],"(aaa)"))</f>
        <v/>
      </c>
      <c r="C17" s="138" t="s">
        <v>20</v>
      </c>
      <c r="D17" s="59" t="s">
        <v>21</v>
      </c>
      <c r="E17" s="143" t="s">
        <v>20</v>
      </c>
      <c r="F17" s="144" t="s">
        <v>32</v>
      </c>
      <c r="G17" s="27">
        <f>IF(OR(テーブル141523242531[[#This Row],[列2]]="",
          テーブル141523242531[[#This Row],[列4]]=""),
     0,
     IFERROR(HOUR(テーブル141523242531[[#This Row],[列4]]-テーブル141523242531[[#This Row],[列15]]-テーブル141523242531[[#This Row],[列2]]),
                  IFERROR(HOUR(テーブル141523242531[[#This Row],[列4]]-テーブル141523242531[[#This Row],[列2]]),
                               0)))</f>
        <v>0</v>
      </c>
      <c r="H17" s="28" t="s">
        <v>22</v>
      </c>
      <c r="I17" s="34" t="str">
        <f>IF(OR(テーブル141523242531[[#This Row],[列2]]="",
          テーブル141523242531[[#This Row],[列4]]=""),
     "00",
     IF(ISERROR(MINUTE(テーブル141523242531[[#This Row],[列4]]-テーブル141523242531[[#This Row],[列15]]-テーブル141523242531[[#This Row],[列2]])),
        IF(ISERROR(MINUTE(テーブル141523242531[[#This Row],[列4]]-テーブル141523242531[[#This Row],[列2]])),
           "00",
           IF(MINUTE(テーブル141523242531[[#This Row],[列4]]-テーブル141523242531[[#This Row],[列2]])&lt;30,
              "00",
              30)),
        IF(MINUTE(テーブル141523242531[[#This Row],[列4]]-テーブル141523242531[[#This Row],[列15]]-テーブル141523242531[[#This Row],[列2]])&lt;30,
           "00",
           30)))</f>
        <v>00</v>
      </c>
      <c r="J17" s="30" t="s">
        <v>23</v>
      </c>
      <c r="K17" s="31">
        <f>IFERROR((テーブル141523242531[[#This Row],[列5]]+テーブル141523242531[[#This Row],[列7]]/60)*$C$5,"")</f>
        <v>0</v>
      </c>
      <c r="L17" s="32" t="s">
        <v>4</v>
      </c>
      <c r="M17" s="149"/>
      <c r="N17" s="33"/>
      <c r="O17" s="50"/>
      <c r="P17" s="25"/>
    </row>
    <row r="18" spans="1:16" ht="22.5" customHeight="1" x14ac:dyDescent="0.15">
      <c r="A18" s="137"/>
      <c r="B18" s="160" t="str">
        <f>IF(テーブル141523242531[[#This Row],[列1]]="",
    "",
    TEXT(テーブル141523242531[[#This Row],[列1]],"(aaa)"))</f>
        <v/>
      </c>
      <c r="C18" s="138" t="s">
        <v>20</v>
      </c>
      <c r="D18" s="59" t="s">
        <v>21</v>
      </c>
      <c r="E18" s="143" t="s">
        <v>20</v>
      </c>
      <c r="F18" s="144" t="s">
        <v>32</v>
      </c>
      <c r="G18" s="27">
        <f>IF(OR(テーブル141523242531[[#This Row],[列2]]="",
          テーブル141523242531[[#This Row],[列4]]=""),
     0,
     IFERROR(HOUR(テーブル141523242531[[#This Row],[列4]]-テーブル141523242531[[#This Row],[列15]]-テーブル141523242531[[#This Row],[列2]]),
                  IFERROR(HOUR(テーブル141523242531[[#This Row],[列4]]-テーブル141523242531[[#This Row],[列2]]),
                               0)))</f>
        <v>0</v>
      </c>
      <c r="H18" s="28" t="s">
        <v>22</v>
      </c>
      <c r="I18" s="34" t="str">
        <f>IF(OR(テーブル141523242531[[#This Row],[列2]]="",
          テーブル141523242531[[#This Row],[列4]]=""),
     "00",
     IF(ISERROR(MINUTE(テーブル141523242531[[#This Row],[列4]]-テーブル141523242531[[#This Row],[列15]]-テーブル141523242531[[#This Row],[列2]])),
        IF(ISERROR(MINUTE(テーブル141523242531[[#This Row],[列4]]-テーブル141523242531[[#This Row],[列2]])),
           "00",
           IF(MINUTE(テーブル141523242531[[#This Row],[列4]]-テーブル141523242531[[#This Row],[列2]])&lt;30,
              "00",
              30)),
        IF(MINUTE(テーブル141523242531[[#This Row],[列4]]-テーブル141523242531[[#This Row],[列15]]-テーブル141523242531[[#This Row],[列2]])&lt;30,
           "00",
           30)))</f>
        <v>00</v>
      </c>
      <c r="J18" s="30" t="s">
        <v>23</v>
      </c>
      <c r="K18" s="31">
        <f>IFERROR((テーブル141523242531[[#This Row],[列5]]+テーブル141523242531[[#This Row],[列7]]/60)*$C$5,"")</f>
        <v>0</v>
      </c>
      <c r="L18" s="32" t="s">
        <v>4</v>
      </c>
      <c r="M18" s="149"/>
      <c r="N18" s="33"/>
      <c r="O18" s="50"/>
      <c r="P18" s="25"/>
    </row>
    <row r="19" spans="1:16" ht="22.5" customHeight="1" x14ac:dyDescent="0.15">
      <c r="A19" s="137"/>
      <c r="B19" s="160" t="str">
        <f>IF(テーブル141523242531[[#This Row],[列1]]="",
    "",
    TEXT(テーブル141523242531[[#This Row],[列1]],"(aaa)"))</f>
        <v/>
      </c>
      <c r="C19" s="138" t="s">
        <v>20</v>
      </c>
      <c r="D19" s="59" t="s">
        <v>21</v>
      </c>
      <c r="E19" s="143" t="s">
        <v>20</v>
      </c>
      <c r="F19" s="144" t="s">
        <v>32</v>
      </c>
      <c r="G19" s="27">
        <f>IF(OR(テーブル141523242531[[#This Row],[列2]]="",
          テーブル141523242531[[#This Row],[列4]]=""),
     0,
     IFERROR(HOUR(テーブル141523242531[[#This Row],[列4]]-テーブル141523242531[[#This Row],[列15]]-テーブル141523242531[[#This Row],[列2]]),
                  IFERROR(HOUR(テーブル141523242531[[#This Row],[列4]]-テーブル141523242531[[#This Row],[列2]]),
                               0)))</f>
        <v>0</v>
      </c>
      <c r="H19" s="28" t="s">
        <v>22</v>
      </c>
      <c r="I19" s="34" t="str">
        <f>IF(OR(テーブル141523242531[[#This Row],[列2]]="",
          テーブル141523242531[[#This Row],[列4]]=""),
     "00",
     IF(ISERROR(MINUTE(テーブル141523242531[[#This Row],[列4]]-テーブル141523242531[[#This Row],[列15]]-テーブル141523242531[[#This Row],[列2]])),
        IF(ISERROR(MINUTE(テーブル141523242531[[#This Row],[列4]]-テーブル141523242531[[#This Row],[列2]])),
           "00",
           IF(MINUTE(テーブル141523242531[[#This Row],[列4]]-テーブル141523242531[[#This Row],[列2]])&lt;30,
              "00",
              30)),
        IF(MINUTE(テーブル141523242531[[#This Row],[列4]]-テーブル141523242531[[#This Row],[列15]]-テーブル141523242531[[#This Row],[列2]])&lt;30,
           "00",
           30)))</f>
        <v>00</v>
      </c>
      <c r="J19" s="30" t="s">
        <v>23</v>
      </c>
      <c r="K19" s="31">
        <f>IFERROR((テーブル141523242531[[#This Row],[列5]]+テーブル141523242531[[#This Row],[列7]]/60)*$C$5,"")</f>
        <v>0</v>
      </c>
      <c r="L19" s="32" t="s">
        <v>4</v>
      </c>
      <c r="M19" s="149"/>
      <c r="N19" s="33"/>
      <c r="O19" s="50"/>
      <c r="P19" s="25"/>
    </row>
    <row r="20" spans="1:16" ht="22.5" customHeight="1" x14ac:dyDescent="0.15">
      <c r="A20" s="137"/>
      <c r="B20" s="160" t="str">
        <f>IF(テーブル141523242531[[#This Row],[列1]]="",
    "",
    TEXT(テーブル141523242531[[#This Row],[列1]],"(aaa)"))</f>
        <v/>
      </c>
      <c r="C20" s="138" t="s">
        <v>20</v>
      </c>
      <c r="D20" s="59" t="s">
        <v>21</v>
      </c>
      <c r="E20" s="143" t="s">
        <v>20</v>
      </c>
      <c r="F20" s="144" t="s">
        <v>32</v>
      </c>
      <c r="G20" s="27">
        <f>IF(OR(テーブル141523242531[[#This Row],[列2]]="",
          テーブル141523242531[[#This Row],[列4]]=""),
     0,
     IFERROR(HOUR(テーブル141523242531[[#This Row],[列4]]-テーブル141523242531[[#This Row],[列15]]-テーブル141523242531[[#This Row],[列2]]),
                  IFERROR(HOUR(テーブル141523242531[[#This Row],[列4]]-テーブル141523242531[[#This Row],[列2]]),
                               0)))</f>
        <v>0</v>
      </c>
      <c r="H20" s="28" t="s">
        <v>22</v>
      </c>
      <c r="I20" s="34" t="str">
        <f>IF(OR(テーブル141523242531[[#This Row],[列2]]="",
          テーブル141523242531[[#This Row],[列4]]=""),
     "00",
     IF(ISERROR(MINUTE(テーブル141523242531[[#This Row],[列4]]-テーブル141523242531[[#This Row],[列15]]-テーブル141523242531[[#This Row],[列2]])),
        IF(ISERROR(MINUTE(テーブル141523242531[[#This Row],[列4]]-テーブル141523242531[[#This Row],[列2]])),
           "00",
           IF(MINUTE(テーブル141523242531[[#This Row],[列4]]-テーブル141523242531[[#This Row],[列2]])&lt;30,
              "00",
              30)),
        IF(MINUTE(テーブル141523242531[[#This Row],[列4]]-テーブル141523242531[[#This Row],[列15]]-テーブル141523242531[[#This Row],[列2]])&lt;30,
           "00",
           30)))</f>
        <v>00</v>
      </c>
      <c r="J20" s="30" t="s">
        <v>23</v>
      </c>
      <c r="K20" s="31">
        <f>IFERROR((テーブル141523242531[[#This Row],[列5]]+テーブル141523242531[[#This Row],[列7]]/60)*$C$5,"")</f>
        <v>0</v>
      </c>
      <c r="L20" s="32" t="s">
        <v>4</v>
      </c>
      <c r="M20" s="149"/>
      <c r="N20" s="33"/>
      <c r="O20" s="50"/>
      <c r="P20" s="25"/>
    </row>
    <row r="21" spans="1:16" ht="22.5" customHeight="1" x14ac:dyDescent="0.15">
      <c r="A21" s="137"/>
      <c r="B21" s="160" t="str">
        <f>IF(テーブル141523242531[[#This Row],[列1]]="",
    "",
    TEXT(テーブル141523242531[[#This Row],[列1]],"(aaa)"))</f>
        <v/>
      </c>
      <c r="C21" s="138" t="s">
        <v>20</v>
      </c>
      <c r="D21" s="59" t="s">
        <v>21</v>
      </c>
      <c r="E21" s="143" t="s">
        <v>20</v>
      </c>
      <c r="F21" s="144" t="s">
        <v>32</v>
      </c>
      <c r="G21" s="27">
        <f>IF(OR(テーブル141523242531[[#This Row],[列2]]="",
          テーブル141523242531[[#This Row],[列4]]=""),
     0,
     IFERROR(HOUR(テーブル141523242531[[#This Row],[列4]]-テーブル141523242531[[#This Row],[列15]]-テーブル141523242531[[#This Row],[列2]]),
                  IFERROR(HOUR(テーブル141523242531[[#This Row],[列4]]-テーブル141523242531[[#This Row],[列2]]),
                               0)))</f>
        <v>0</v>
      </c>
      <c r="H21" s="28" t="s">
        <v>22</v>
      </c>
      <c r="I21" s="34" t="str">
        <f>IF(OR(テーブル141523242531[[#This Row],[列2]]="",
          テーブル141523242531[[#This Row],[列4]]=""),
     "00",
     IF(ISERROR(MINUTE(テーブル141523242531[[#This Row],[列4]]-テーブル141523242531[[#This Row],[列15]]-テーブル141523242531[[#This Row],[列2]])),
        IF(ISERROR(MINUTE(テーブル141523242531[[#This Row],[列4]]-テーブル141523242531[[#This Row],[列2]])),
           "00",
           IF(MINUTE(テーブル141523242531[[#This Row],[列4]]-テーブル141523242531[[#This Row],[列2]])&lt;30,
              "00",
              30)),
        IF(MINUTE(テーブル141523242531[[#This Row],[列4]]-テーブル141523242531[[#This Row],[列15]]-テーブル141523242531[[#This Row],[列2]])&lt;30,
           "00",
           30)))</f>
        <v>00</v>
      </c>
      <c r="J21" s="30" t="s">
        <v>23</v>
      </c>
      <c r="K21" s="31">
        <f>IFERROR((テーブル141523242531[[#This Row],[列5]]+テーブル141523242531[[#This Row],[列7]]/60)*$C$5,"")</f>
        <v>0</v>
      </c>
      <c r="L21" s="32" t="s">
        <v>4</v>
      </c>
      <c r="M21" s="149"/>
      <c r="N21" s="33"/>
      <c r="O21" s="50"/>
      <c r="P21" s="25"/>
    </row>
    <row r="22" spans="1:16" ht="22.5" customHeight="1" x14ac:dyDescent="0.15">
      <c r="A22" s="137"/>
      <c r="B22" s="160" t="str">
        <f>IF(テーブル141523242531[[#This Row],[列1]]="",
    "",
    TEXT(テーブル141523242531[[#This Row],[列1]],"(aaa)"))</f>
        <v/>
      </c>
      <c r="C22" s="138" t="s">
        <v>20</v>
      </c>
      <c r="D22" s="59" t="s">
        <v>21</v>
      </c>
      <c r="E22" s="143" t="s">
        <v>20</v>
      </c>
      <c r="F22" s="144" t="s">
        <v>32</v>
      </c>
      <c r="G22" s="27">
        <f>IF(OR(テーブル141523242531[[#This Row],[列2]]="",
          テーブル141523242531[[#This Row],[列4]]=""),
     0,
     IFERROR(HOUR(テーブル141523242531[[#This Row],[列4]]-テーブル141523242531[[#This Row],[列15]]-テーブル141523242531[[#This Row],[列2]]),
                  IFERROR(HOUR(テーブル141523242531[[#This Row],[列4]]-テーブル141523242531[[#This Row],[列2]]),
                               0)))</f>
        <v>0</v>
      </c>
      <c r="H22" s="28" t="s">
        <v>22</v>
      </c>
      <c r="I22" s="34" t="str">
        <f>IF(OR(テーブル141523242531[[#This Row],[列2]]="",
          テーブル141523242531[[#This Row],[列4]]=""),
     "00",
     IF(ISERROR(MINUTE(テーブル141523242531[[#This Row],[列4]]-テーブル141523242531[[#This Row],[列15]]-テーブル141523242531[[#This Row],[列2]])),
        IF(ISERROR(MINUTE(テーブル141523242531[[#This Row],[列4]]-テーブル141523242531[[#This Row],[列2]])),
           "00",
           IF(MINUTE(テーブル141523242531[[#This Row],[列4]]-テーブル141523242531[[#This Row],[列2]])&lt;30,
              "00",
              30)),
        IF(MINUTE(テーブル141523242531[[#This Row],[列4]]-テーブル141523242531[[#This Row],[列15]]-テーブル141523242531[[#This Row],[列2]])&lt;30,
           "00",
           30)))</f>
        <v>00</v>
      </c>
      <c r="J22" s="30" t="s">
        <v>23</v>
      </c>
      <c r="K22" s="31">
        <f>IFERROR((テーブル141523242531[[#This Row],[列5]]+テーブル141523242531[[#This Row],[列7]]/60)*$C$5,"")</f>
        <v>0</v>
      </c>
      <c r="L22" s="32" t="s">
        <v>4</v>
      </c>
      <c r="M22" s="149"/>
      <c r="N22" s="33"/>
      <c r="O22" s="50"/>
      <c r="P22" s="25"/>
    </row>
    <row r="23" spans="1:16" ht="22.5" customHeight="1" x14ac:dyDescent="0.15">
      <c r="A23" s="137"/>
      <c r="B23" s="160" t="str">
        <f>IF(テーブル141523242531[[#This Row],[列1]]="",
    "",
    TEXT(テーブル141523242531[[#This Row],[列1]],"(aaa)"))</f>
        <v/>
      </c>
      <c r="C23" s="138" t="s">
        <v>20</v>
      </c>
      <c r="D23" s="59" t="s">
        <v>21</v>
      </c>
      <c r="E23" s="143" t="s">
        <v>20</v>
      </c>
      <c r="F23" s="144" t="s">
        <v>32</v>
      </c>
      <c r="G23" s="27">
        <f>IF(OR(テーブル141523242531[[#This Row],[列2]]="",
          テーブル141523242531[[#This Row],[列4]]=""),
     0,
     IFERROR(HOUR(テーブル141523242531[[#This Row],[列4]]-テーブル141523242531[[#This Row],[列15]]-テーブル141523242531[[#This Row],[列2]]),
                  IFERROR(HOUR(テーブル141523242531[[#This Row],[列4]]-テーブル141523242531[[#This Row],[列2]]),
                               0)))</f>
        <v>0</v>
      </c>
      <c r="H23" s="28" t="s">
        <v>22</v>
      </c>
      <c r="I23" s="34" t="str">
        <f>IF(OR(テーブル141523242531[[#This Row],[列2]]="",
          テーブル141523242531[[#This Row],[列4]]=""),
     "00",
     IF(ISERROR(MINUTE(テーブル141523242531[[#This Row],[列4]]-テーブル141523242531[[#This Row],[列15]]-テーブル141523242531[[#This Row],[列2]])),
        IF(ISERROR(MINUTE(テーブル141523242531[[#This Row],[列4]]-テーブル141523242531[[#This Row],[列2]])),
           "00",
           IF(MINUTE(テーブル141523242531[[#This Row],[列4]]-テーブル141523242531[[#This Row],[列2]])&lt;30,
              "00",
              30)),
        IF(MINUTE(テーブル141523242531[[#This Row],[列4]]-テーブル141523242531[[#This Row],[列15]]-テーブル141523242531[[#This Row],[列2]])&lt;30,
           "00",
           30)))</f>
        <v>00</v>
      </c>
      <c r="J23" s="30" t="s">
        <v>23</v>
      </c>
      <c r="K23" s="31">
        <f>IFERROR((テーブル141523242531[[#This Row],[列5]]+テーブル141523242531[[#This Row],[列7]]/60)*$C$5,"")</f>
        <v>0</v>
      </c>
      <c r="L23" s="32" t="s">
        <v>4</v>
      </c>
      <c r="M23" s="149"/>
      <c r="N23" s="33"/>
      <c r="O23" s="50"/>
      <c r="P23" s="25"/>
    </row>
    <row r="24" spans="1:16" ht="22.5" customHeight="1" x14ac:dyDescent="0.15">
      <c r="A24" s="137"/>
      <c r="B24" s="160" t="str">
        <f>IF(テーブル141523242531[[#This Row],[列1]]="",
    "",
    TEXT(テーブル141523242531[[#This Row],[列1]],"(aaa)"))</f>
        <v/>
      </c>
      <c r="C24" s="138" t="s">
        <v>20</v>
      </c>
      <c r="D24" s="59" t="s">
        <v>21</v>
      </c>
      <c r="E24" s="143" t="s">
        <v>20</v>
      </c>
      <c r="F24" s="144" t="s">
        <v>32</v>
      </c>
      <c r="G24" s="27">
        <f>IF(OR(テーブル141523242531[[#This Row],[列2]]="",
          テーブル141523242531[[#This Row],[列4]]=""),
     0,
     IFERROR(HOUR(テーブル141523242531[[#This Row],[列4]]-テーブル141523242531[[#This Row],[列15]]-テーブル141523242531[[#This Row],[列2]]),
                  IFERROR(HOUR(テーブル141523242531[[#This Row],[列4]]-テーブル141523242531[[#This Row],[列2]]),
                               0)))</f>
        <v>0</v>
      </c>
      <c r="H24" s="28" t="s">
        <v>22</v>
      </c>
      <c r="I24" s="34" t="str">
        <f>IF(OR(テーブル141523242531[[#This Row],[列2]]="",
          テーブル141523242531[[#This Row],[列4]]=""),
     "00",
     IF(ISERROR(MINUTE(テーブル141523242531[[#This Row],[列4]]-テーブル141523242531[[#This Row],[列15]]-テーブル141523242531[[#This Row],[列2]])),
        IF(ISERROR(MINUTE(テーブル141523242531[[#This Row],[列4]]-テーブル141523242531[[#This Row],[列2]])),
           "00",
           IF(MINUTE(テーブル141523242531[[#This Row],[列4]]-テーブル141523242531[[#This Row],[列2]])&lt;30,
              "00",
              30)),
        IF(MINUTE(テーブル141523242531[[#This Row],[列4]]-テーブル141523242531[[#This Row],[列15]]-テーブル141523242531[[#This Row],[列2]])&lt;30,
           "00",
           30)))</f>
        <v>00</v>
      </c>
      <c r="J24" s="30" t="s">
        <v>23</v>
      </c>
      <c r="K24" s="31">
        <f>IFERROR((テーブル141523242531[[#This Row],[列5]]+テーブル141523242531[[#This Row],[列7]]/60)*$C$5,"")</f>
        <v>0</v>
      </c>
      <c r="L24" s="32" t="s">
        <v>4</v>
      </c>
      <c r="M24" s="148"/>
      <c r="N24" s="33"/>
      <c r="O24" s="50"/>
      <c r="P24" s="25"/>
    </row>
    <row r="25" spans="1:16" ht="22.5" customHeight="1" x14ac:dyDescent="0.15">
      <c r="A25" s="137"/>
      <c r="B25" s="160" t="str">
        <f>IF(テーブル141523242531[[#This Row],[列1]]="",
    "",
    TEXT(テーブル141523242531[[#This Row],[列1]],"(aaa)"))</f>
        <v/>
      </c>
      <c r="C25" s="138" t="s">
        <v>20</v>
      </c>
      <c r="D25" s="59" t="s">
        <v>21</v>
      </c>
      <c r="E25" s="143" t="s">
        <v>20</v>
      </c>
      <c r="F25" s="144" t="s">
        <v>32</v>
      </c>
      <c r="G25" s="27">
        <f>IF(OR(テーブル141523242531[[#This Row],[列2]]="",
          テーブル141523242531[[#This Row],[列4]]=""),
     0,
     IFERROR(HOUR(テーブル141523242531[[#This Row],[列4]]-テーブル141523242531[[#This Row],[列15]]-テーブル141523242531[[#This Row],[列2]]),
                  IFERROR(HOUR(テーブル141523242531[[#This Row],[列4]]-テーブル141523242531[[#This Row],[列2]]),
                               0)))</f>
        <v>0</v>
      </c>
      <c r="H25" s="28" t="s">
        <v>22</v>
      </c>
      <c r="I25" s="34" t="str">
        <f>IF(OR(テーブル141523242531[[#This Row],[列2]]="",
          テーブル141523242531[[#This Row],[列4]]=""),
     "00",
     IF(ISERROR(MINUTE(テーブル141523242531[[#This Row],[列4]]-テーブル141523242531[[#This Row],[列15]]-テーブル141523242531[[#This Row],[列2]])),
        IF(ISERROR(MINUTE(テーブル141523242531[[#This Row],[列4]]-テーブル141523242531[[#This Row],[列2]])),
           "00",
           IF(MINUTE(テーブル141523242531[[#This Row],[列4]]-テーブル141523242531[[#This Row],[列2]])&lt;30,
              "00",
              30)),
        IF(MINUTE(テーブル141523242531[[#This Row],[列4]]-テーブル141523242531[[#This Row],[列15]]-テーブル141523242531[[#This Row],[列2]])&lt;30,
           "00",
           30)))</f>
        <v>00</v>
      </c>
      <c r="J25" s="30" t="s">
        <v>23</v>
      </c>
      <c r="K25" s="31">
        <f>IFERROR((テーブル141523242531[[#This Row],[列5]]+テーブル141523242531[[#This Row],[列7]]/60)*$C$5,"")</f>
        <v>0</v>
      </c>
      <c r="L25" s="32" t="s">
        <v>4</v>
      </c>
      <c r="M25" s="149"/>
      <c r="N25" s="33"/>
      <c r="O25" s="50"/>
      <c r="P25" s="25"/>
    </row>
    <row r="26" spans="1:16" ht="22.5" customHeight="1" x14ac:dyDescent="0.15">
      <c r="A26" s="137"/>
      <c r="B26" s="160" t="str">
        <f>IF(テーブル141523242531[[#This Row],[列1]]="",
    "",
    TEXT(テーブル141523242531[[#This Row],[列1]],"(aaa)"))</f>
        <v/>
      </c>
      <c r="C26" s="138" t="s">
        <v>20</v>
      </c>
      <c r="D26" s="59" t="s">
        <v>21</v>
      </c>
      <c r="E26" s="143" t="s">
        <v>20</v>
      </c>
      <c r="F26" s="144" t="s">
        <v>32</v>
      </c>
      <c r="G26" s="27">
        <f>IF(OR(テーブル141523242531[[#This Row],[列2]]="",
          テーブル141523242531[[#This Row],[列4]]=""),
     0,
     IFERROR(HOUR(テーブル141523242531[[#This Row],[列4]]-テーブル141523242531[[#This Row],[列15]]-テーブル141523242531[[#This Row],[列2]]),
                  IFERROR(HOUR(テーブル141523242531[[#This Row],[列4]]-テーブル141523242531[[#This Row],[列2]]),
                               0)))</f>
        <v>0</v>
      </c>
      <c r="H26" s="28" t="s">
        <v>22</v>
      </c>
      <c r="I26" s="34" t="str">
        <f>IF(OR(テーブル141523242531[[#This Row],[列2]]="",
          テーブル141523242531[[#This Row],[列4]]=""),
     "00",
     IF(ISERROR(MINUTE(テーブル141523242531[[#This Row],[列4]]-テーブル141523242531[[#This Row],[列15]]-テーブル141523242531[[#This Row],[列2]])),
        IF(ISERROR(MINUTE(テーブル141523242531[[#This Row],[列4]]-テーブル141523242531[[#This Row],[列2]])),
           "00",
           IF(MINUTE(テーブル141523242531[[#This Row],[列4]]-テーブル141523242531[[#This Row],[列2]])&lt;30,
              "00",
              30)),
        IF(MINUTE(テーブル141523242531[[#This Row],[列4]]-テーブル141523242531[[#This Row],[列15]]-テーブル141523242531[[#This Row],[列2]])&lt;30,
           "00",
           30)))</f>
        <v>00</v>
      </c>
      <c r="J26" s="30" t="s">
        <v>23</v>
      </c>
      <c r="K26" s="31">
        <f>IFERROR((テーブル141523242531[[#This Row],[列5]]+テーブル141523242531[[#This Row],[列7]]/60)*$C$5,"")</f>
        <v>0</v>
      </c>
      <c r="L26" s="32" t="s">
        <v>4</v>
      </c>
      <c r="M26" s="149"/>
      <c r="N26" s="33"/>
      <c r="O26" s="50"/>
      <c r="P26" s="25"/>
    </row>
    <row r="27" spans="1:16" ht="22.5" customHeight="1" x14ac:dyDescent="0.15">
      <c r="A27" s="137"/>
      <c r="B27" s="160" t="str">
        <f>IF(テーブル141523242531[[#This Row],[列1]]="",
    "",
    TEXT(テーブル141523242531[[#This Row],[列1]],"(aaa)"))</f>
        <v/>
      </c>
      <c r="C27" s="138" t="s">
        <v>20</v>
      </c>
      <c r="D27" s="59" t="s">
        <v>21</v>
      </c>
      <c r="E27" s="143" t="s">
        <v>20</v>
      </c>
      <c r="F27" s="144" t="s">
        <v>32</v>
      </c>
      <c r="G27" s="27">
        <f>IF(OR(テーブル141523242531[[#This Row],[列2]]="",
          テーブル141523242531[[#This Row],[列4]]=""),
     0,
     IFERROR(HOUR(テーブル141523242531[[#This Row],[列4]]-テーブル141523242531[[#This Row],[列15]]-テーブル141523242531[[#This Row],[列2]]),
                  IFERROR(HOUR(テーブル141523242531[[#This Row],[列4]]-テーブル141523242531[[#This Row],[列2]]),
                               0)))</f>
        <v>0</v>
      </c>
      <c r="H27" s="28" t="s">
        <v>22</v>
      </c>
      <c r="I27" s="34" t="str">
        <f>IF(OR(テーブル141523242531[[#This Row],[列2]]="",
          テーブル141523242531[[#This Row],[列4]]=""),
     "00",
     IF(ISERROR(MINUTE(テーブル141523242531[[#This Row],[列4]]-テーブル141523242531[[#This Row],[列15]]-テーブル141523242531[[#This Row],[列2]])),
        IF(ISERROR(MINUTE(テーブル141523242531[[#This Row],[列4]]-テーブル141523242531[[#This Row],[列2]])),
           "00",
           IF(MINUTE(テーブル141523242531[[#This Row],[列4]]-テーブル141523242531[[#This Row],[列2]])&lt;30,
              "00",
              30)),
        IF(MINUTE(テーブル141523242531[[#This Row],[列4]]-テーブル141523242531[[#This Row],[列15]]-テーブル141523242531[[#This Row],[列2]])&lt;30,
           "00",
           30)))</f>
        <v>00</v>
      </c>
      <c r="J27" s="30" t="s">
        <v>23</v>
      </c>
      <c r="K27" s="31">
        <f>IFERROR((テーブル141523242531[[#This Row],[列5]]+テーブル141523242531[[#This Row],[列7]]/60)*$C$5,"")</f>
        <v>0</v>
      </c>
      <c r="L27" s="32" t="s">
        <v>4</v>
      </c>
      <c r="M27" s="149"/>
      <c r="N27" s="33"/>
      <c r="O27" s="50"/>
      <c r="P27" s="25"/>
    </row>
    <row r="28" spans="1:16" ht="22.5" customHeight="1" x14ac:dyDescent="0.15">
      <c r="A28" s="137"/>
      <c r="B28" s="160" t="str">
        <f>IF(テーブル141523242531[[#This Row],[列1]]="",
    "",
    TEXT(テーブル141523242531[[#This Row],[列1]],"(aaa)"))</f>
        <v/>
      </c>
      <c r="C28" s="138" t="s">
        <v>20</v>
      </c>
      <c r="D28" s="59" t="s">
        <v>21</v>
      </c>
      <c r="E28" s="143" t="s">
        <v>20</v>
      </c>
      <c r="F28" s="144" t="s">
        <v>32</v>
      </c>
      <c r="G28" s="27">
        <f>IF(OR(テーブル141523242531[[#This Row],[列2]]="",
          テーブル141523242531[[#This Row],[列4]]=""),
     0,
     IFERROR(HOUR(テーブル141523242531[[#This Row],[列4]]-テーブル141523242531[[#This Row],[列15]]-テーブル141523242531[[#This Row],[列2]]),
                  IFERROR(HOUR(テーブル141523242531[[#This Row],[列4]]-テーブル141523242531[[#This Row],[列2]]),
                               0)))</f>
        <v>0</v>
      </c>
      <c r="H28" s="28" t="s">
        <v>22</v>
      </c>
      <c r="I28" s="34" t="str">
        <f>IF(OR(テーブル141523242531[[#This Row],[列2]]="",
          テーブル141523242531[[#This Row],[列4]]=""),
     "00",
     IF(ISERROR(MINUTE(テーブル141523242531[[#This Row],[列4]]-テーブル141523242531[[#This Row],[列15]]-テーブル141523242531[[#This Row],[列2]])),
        IF(ISERROR(MINUTE(テーブル141523242531[[#This Row],[列4]]-テーブル141523242531[[#This Row],[列2]])),
           "00",
           IF(MINUTE(テーブル141523242531[[#This Row],[列4]]-テーブル141523242531[[#This Row],[列2]])&lt;30,
              "00",
              30)),
        IF(MINUTE(テーブル141523242531[[#This Row],[列4]]-テーブル141523242531[[#This Row],[列15]]-テーブル141523242531[[#This Row],[列2]])&lt;30,
           "00",
           30)))</f>
        <v>00</v>
      </c>
      <c r="J28" s="30" t="s">
        <v>23</v>
      </c>
      <c r="K28" s="31">
        <f>IFERROR((テーブル141523242531[[#This Row],[列5]]+テーブル141523242531[[#This Row],[列7]]/60)*$C$5,"")</f>
        <v>0</v>
      </c>
      <c r="L28" s="32" t="s">
        <v>4</v>
      </c>
      <c r="M28" s="149"/>
      <c r="N28" s="33"/>
      <c r="O28" s="50"/>
      <c r="P28" s="25"/>
    </row>
    <row r="29" spans="1:16" ht="22.5" customHeight="1" x14ac:dyDescent="0.15">
      <c r="A29" s="137"/>
      <c r="B29" s="160" t="str">
        <f>IF(テーブル141523242531[[#This Row],[列1]]="",
    "",
    TEXT(テーブル141523242531[[#This Row],[列1]],"(aaa)"))</f>
        <v/>
      </c>
      <c r="C29" s="138" t="s">
        <v>20</v>
      </c>
      <c r="D29" s="59" t="s">
        <v>21</v>
      </c>
      <c r="E29" s="143" t="s">
        <v>20</v>
      </c>
      <c r="F29" s="144" t="s">
        <v>32</v>
      </c>
      <c r="G29" s="27">
        <f>IF(OR(テーブル141523242531[[#This Row],[列2]]="",
          テーブル141523242531[[#This Row],[列4]]=""),
     0,
     IFERROR(HOUR(テーブル141523242531[[#This Row],[列4]]-テーブル141523242531[[#This Row],[列15]]-テーブル141523242531[[#This Row],[列2]]),
                  IFERROR(HOUR(テーブル141523242531[[#This Row],[列4]]-テーブル141523242531[[#This Row],[列2]]),
                               0)))</f>
        <v>0</v>
      </c>
      <c r="H29" s="28" t="s">
        <v>22</v>
      </c>
      <c r="I29" s="34" t="str">
        <f>IF(OR(テーブル141523242531[[#This Row],[列2]]="",
          テーブル141523242531[[#This Row],[列4]]=""),
     "00",
     IF(ISERROR(MINUTE(テーブル141523242531[[#This Row],[列4]]-テーブル141523242531[[#This Row],[列15]]-テーブル141523242531[[#This Row],[列2]])),
        IF(ISERROR(MINUTE(テーブル141523242531[[#This Row],[列4]]-テーブル141523242531[[#This Row],[列2]])),
           "00",
           IF(MINUTE(テーブル141523242531[[#This Row],[列4]]-テーブル141523242531[[#This Row],[列2]])&lt;30,
              "00",
              30)),
        IF(MINUTE(テーブル141523242531[[#This Row],[列4]]-テーブル141523242531[[#This Row],[列15]]-テーブル141523242531[[#This Row],[列2]])&lt;30,
           "00",
           30)))</f>
        <v>00</v>
      </c>
      <c r="J29" s="30" t="s">
        <v>23</v>
      </c>
      <c r="K29" s="31">
        <f>IFERROR((テーブル141523242531[[#This Row],[列5]]+テーブル141523242531[[#This Row],[列7]]/60)*$C$5,"")</f>
        <v>0</v>
      </c>
      <c r="L29" s="32" t="s">
        <v>4</v>
      </c>
      <c r="M29" s="149"/>
      <c r="N29" s="33"/>
      <c r="O29" s="50"/>
      <c r="P29" s="25"/>
    </row>
    <row r="30" spans="1:16" ht="22.5" customHeight="1" thickBot="1" x14ac:dyDescent="0.2">
      <c r="A30" s="139"/>
      <c r="B30" s="161" t="str">
        <f>IF(テーブル141523242531[[#This Row],[列1]]="",
    "",
    TEXT(テーブル141523242531[[#This Row],[列1]],"(aaa)"))</f>
        <v/>
      </c>
      <c r="C30" s="140" t="s">
        <v>20</v>
      </c>
      <c r="D30" s="35" t="s">
        <v>21</v>
      </c>
      <c r="E30" s="145" t="s">
        <v>20</v>
      </c>
      <c r="F30" s="146" t="s">
        <v>32</v>
      </c>
      <c r="G30" s="36">
        <f>IF(OR(テーブル141523242531[[#This Row],[列2]]="",
          テーブル141523242531[[#This Row],[列4]]=""),
     0,
     IFERROR(HOUR(テーブル141523242531[[#This Row],[列4]]-テーブル141523242531[[#This Row],[列15]]-テーブル141523242531[[#This Row],[列2]]),
                  IFERROR(HOUR(テーブル141523242531[[#This Row],[列4]]-テーブル141523242531[[#This Row],[列2]]),
                               0)))</f>
        <v>0</v>
      </c>
      <c r="H30" s="37" t="s">
        <v>22</v>
      </c>
      <c r="I30" s="38" t="str">
        <f>IF(OR(テーブル141523242531[[#This Row],[列2]]="",
          テーブル141523242531[[#This Row],[列4]]=""),
     "00",
     IF(ISERROR(MINUTE(テーブル141523242531[[#This Row],[列4]]-テーブル141523242531[[#This Row],[列15]]-テーブル141523242531[[#This Row],[列2]])),
        IF(ISERROR(MINUTE(テーブル141523242531[[#This Row],[列4]]-テーブル141523242531[[#This Row],[列2]])),
           "00",
           IF(MINUTE(テーブル141523242531[[#This Row],[列4]]-テーブル141523242531[[#This Row],[列2]])&lt;30,
              "00",
              30)),
        IF(MINUTE(テーブル141523242531[[#This Row],[列4]]-テーブル141523242531[[#This Row],[列15]]-テーブル141523242531[[#This Row],[列2]])&lt;30,
           "00",
           30)))</f>
        <v>00</v>
      </c>
      <c r="J30" s="39" t="s">
        <v>23</v>
      </c>
      <c r="K30" s="40">
        <f>IFERROR((テーブル141523242531[[#This Row],[列5]]+テーブル141523242531[[#This Row],[列7]]/60)*$C$5,"")</f>
        <v>0</v>
      </c>
      <c r="L30" s="41" t="s">
        <v>4</v>
      </c>
      <c r="M30" s="150"/>
      <c r="N30" s="42"/>
      <c r="O30" s="50"/>
      <c r="P30" s="25"/>
    </row>
    <row r="31" spans="1:16" ht="22.5" customHeight="1" thickBot="1" x14ac:dyDescent="0.2">
      <c r="A31" s="189" t="s">
        <v>27</v>
      </c>
      <c r="B31" s="190"/>
      <c r="C31" s="191"/>
      <c r="D31" s="192"/>
      <c r="E31" s="193"/>
      <c r="F31" s="57"/>
      <c r="G31" s="194">
        <f>SUM(テーブル141523242531[[#All],[列5]])+SUM(テーブル141523242531[[#All],[列7]])/60</f>
        <v>0</v>
      </c>
      <c r="H31" s="195"/>
      <c r="I31" s="196" t="s">
        <v>24</v>
      </c>
      <c r="J31" s="197"/>
      <c r="K31" s="43">
        <f>SUM(テーブル141523242531[[#All],[列9]])</f>
        <v>0</v>
      </c>
      <c r="L31" s="44" t="s">
        <v>4</v>
      </c>
      <c r="M31" s="185"/>
      <c r="N31" s="186"/>
    </row>
    <row r="32" spans="1:16" x14ac:dyDescent="0.15">
      <c r="A32" s="45"/>
      <c r="B32" s="45"/>
      <c r="C32" s="46"/>
      <c r="D32" s="46"/>
      <c r="E32" s="46"/>
      <c r="F32" s="46"/>
      <c r="G32" s="47"/>
      <c r="H32" s="47"/>
      <c r="I32" s="46"/>
      <c r="J32" s="46"/>
      <c r="K32" s="48"/>
      <c r="L32" s="10"/>
      <c r="M32" s="49"/>
    </row>
  </sheetData>
  <sheetProtection selectLockedCells="1"/>
  <mergeCells count="17">
    <mergeCell ref="K7:L7"/>
    <mergeCell ref="D1:M1"/>
    <mergeCell ref="A2:M2"/>
    <mergeCell ref="A3:B3"/>
    <mergeCell ref="C3:E3"/>
    <mergeCell ref="A4:B4"/>
    <mergeCell ref="C4:E4"/>
    <mergeCell ref="A5:B5"/>
    <mergeCell ref="C5:E5"/>
    <mergeCell ref="A7:B7"/>
    <mergeCell ref="C7:E7"/>
    <mergeCell ref="G7:J7"/>
    <mergeCell ref="A31:B31"/>
    <mergeCell ref="C31:E31"/>
    <mergeCell ref="G31:H31"/>
    <mergeCell ref="I31:J31"/>
    <mergeCell ref="M31:N31"/>
  </mergeCells>
  <phoneticPr fontId="2"/>
  <printOptions horizontalCentered="1"/>
  <pageMargins left="0.39370078740157483" right="0.39370078740157483" top="0.78740157480314965" bottom="0.78740157480314965" header="0.23622047244094491" footer="0.31496062992125984"/>
  <pageSetup paperSize="9" orientation="portrait" r:id="rId1"/>
  <headerFooter alignWithMargins="0"/>
  <drawing r:id="rId2"/>
  <tableParts count="1">
    <tablePart r:id="rId3"/>
  </tablePart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P32"/>
  <sheetViews>
    <sheetView zoomScale="110" zoomScaleNormal="110" workbookViewId="0">
      <selection activeCell="B8" sqref="B8:B30"/>
    </sheetView>
  </sheetViews>
  <sheetFormatPr defaultColWidth="11.375" defaultRowHeight="10.5" x14ac:dyDescent="0.15"/>
  <cols>
    <col min="1" max="1" width="6.25" style="8" customWidth="1"/>
    <col min="2" max="2" width="3.125" style="8" customWidth="1"/>
    <col min="3" max="3" width="6.25" style="8" customWidth="1"/>
    <col min="4" max="4" width="3.125" style="13" customWidth="1"/>
    <col min="5" max="6" width="6.25" style="8" customWidth="1"/>
    <col min="7" max="10" width="3.125" style="8" customWidth="1"/>
    <col min="11" max="11" width="6.25" style="8" customWidth="1"/>
    <col min="12" max="12" width="3.125" style="8" customWidth="1"/>
    <col min="13" max="13" width="37.5" style="11" customWidth="1"/>
    <col min="14" max="15" width="6.25" style="8" customWidth="1"/>
    <col min="16" max="256" width="11.375" style="8"/>
    <col min="257" max="257" width="16.75" style="8" customWidth="1"/>
    <col min="258" max="258" width="11.125" style="8" customWidth="1"/>
    <col min="259" max="259" width="3.75" style="8" bestFit="1" customWidth="1"/>
    <col min="260" max="260" width="11.125" style="8" customWidth="1"/>
    <col min="261" max="261" width="6" style="8" customWidth="1"/>
    <col min="262" max="262" width="5.125" style="8" customWidth="1"/>
    <col min="263" max="263" width="5.75" style="8" customWidth="1"/>
    <col min="264" max="264" width="3.125" style="8" customWidth="1"/>
    <col min="265" max="265" width="12.875" style="8" customWidth="1"/>
    <col min="266" max="266" width="2.875" style="8" customWidth="1"/>
    <col min="267" max="267" width="83.875" style="8" customWidth="1"/>
    <col min="268" max="512" width="11.375" style="8"/>
    <col min="513" max="513" width="16.75" style="8" customWidth="1"/>
    <col min="514" max="514" width="11.125" style="8" customWidth="1"/>
    <col min="515" max="515" width="3.75" style="8" bestFit="1" customWidth="1"/>
    <col min="516" max="516" width="11.125" style="8" customWidth="1"/>
    <col min="517" max="517" width="6" style="8" customWidth="1"/>
    <col min="518" max="518" width="5.125" style="8" customWidth="1"/>
    <col min="519" max="519" width="5.75" style="8" customWidth="1"/>
    <col min="520" max="520" width="3.125" style="8" customWidth="1"/>
    <col min="521" max="521" width="12.875" style="8" customWidth="1"/>
    <col min="522" max="522" width="2.875" style="8" customWidth="1"/>
    <col min="523" max="523" width="83.875" style="8" customWidth="1"/>
    <col min="524" max="768" width="11.375" style="8"/>
    <col min="769" max="769" width="16.75" style="8" customWidth="1"/>
    <col min="770" max="770" width="11.125" style="8" customWidth="1"/>
    <col min="771" max="771" width="3.75" style="8" bestFit="1" customWidth="1"/>
    <col min="772" max="772" width="11.125" style="8" customWidth="1"/>
    <col min="773" max="773" width="6" style="8" customWidth="1"/>
    <col min="774" max="774" width="5.125" style="8" customWidth="1"/>
    <col min="775" max="775" width="5.75" style="8" customWidth="1"/>
    <col min="776" max="776" width="3.125" style="8" customWidth="1"/>
    <col min="777" max="777" width="12.875" style="8" customWidth="1"/>
    <col min="778" max="778" width="2.875" style="8" customWidth="1"/>
    <col min="779" max="779" width="83.875" style="8" customWidth="1"/>
    <col min="780" max="1024" width="11.375" style="8"/>
    <col min="1025" max="1025" width="16.75" style="8" customWidth="1"/>
    <col min="1026" max="1026" width="11.125" style="8" customWidth="1"/>
    <col min="1027" max="1027" width="3.75" style="8" bestFit="1" customWidth="1"/>
    <col min="1028" max="1028" width="11.125" style="8" customWidth="1"/>
    <col min="1029" max="1029" width="6" style="8" customWidth="1"/>
    <col min="1030" max="1030" width="5.125" style="8" customWidth="1"/>
    <col min="1031" max="1031" width="5.75" style="8" customWidth="1"/>
    <col min="1032" max="1032" width="3.125" style="8" customWidth="1"/>
    <col min="1033" max="1033" width="12.875" style="8" customWidth="1"/>
    <col min="1034" max="1034" width="2.875" style="8" customWidth="1"/>
    <col min="1035" max="1035" width="83.875" style="8" customWidth="1"/>
    <col min="1036" max="1280" width="11.375" style="8"/>
    <col min="1281" max="1281" width="16.75" style="8" customWidth="1"/>
    <col min="1282" max="1282" width="11.125" style="8" customWidth="1"/>
    <col min="1283" max="1283" width="3.75" style="8" bestFit="1" customWidth="1"/>
    <col min="1284" max="1284" width="11.125" style="8" customWidth="1"/>
    <col min="1285" max="1285" width="6" style="8" customWidth="1"/>
    <col min="1286" max="1286" width="5.125" style="8" customWidth="1"/>
    <col min="1287" max="1287" width="5.75" style="8" customWidth="1"/>
    <col min="1288" max="1288" width="3.125" style="8" customWidth="1"/>
    <col min="1289" max="1289" width="12.875" style="8" customWidth="1"/>
    <col min="1290" max="1290" width="2.875" style="8" customWidth="1"/>
    <col min="1291" max="1291" width="83.875" style="8" customWidth="1"/>
    <col min="1292" max="1536" width="11.375" style="8"/>
    <col min="1537" max="1537" width="16.75" style="8" customWidth="1"/>
    <col min="1538" max="1538" width="11.125" style="8" customWidth="1"/>
    <col min="1539" max="1539" width="3.75" style="8" bestFit="1" customWidth="1"/>
    <col min="1540" max="1540" width="11.125" style="8" customWidth="1"/>
    <col min="1541" max="1541" width="6" style="8" customWidth="1"/>
    <col min="1542" max="1542" width="5.125" style="8" customWidth="1"/>
    <col min="1543" max="1543" width="5.75" style="8" customWidth="1"/>
    <col min="1544" max="1544" width="3.125" style="8" customWidth="1"/>
    <col min="1545" max="1545" width="12.875" style="8" customWidth="1"/>
    <col min="1546" max="1546" width="2.875" style="8" customWidth="1"/>
    <col min="1547" max="1547" width="83.875" style="8" customWidth="1"/>
    <col min="1548" max="1792" width="11.375" style="8"/>
    <col min="1793" max="1793" width="16.75" style="8" customWidth="1"/>
    <col min="1794" max="1794" width="11.125" style="8" customWidth="1"/>
    <col min="1795" max="1795" width="3.75" style="8" bestFit="1" customWidth="1"/>
    <col min="1796" max="1796" width="11.125" style="8" customWidth="1"/>
    <col min="1797" max="1797" width="6" style="8" customWidth="1"/>
    <col min="1798" max="1798" width="5.125" style="8" customWidth="1"/>
    <col min="1799" max="1799" width="5.75" style="8" customWidth="1"/>
    <col min="1800" max="1800" width="3.125" style="8" customWidth="1"/>
    <col min="1801" max="1801" width="12.875" style="8" customWidth="1"/>
    <col min="1802" max="1802" width="2.875" style="8" customWidth="1"/>
    <col min="1803" max="1803" width="83.875" style="8" customWidth="1"/>
    <col min="1804" max="2048" width="11.375" style="8"/>
    <col min="2049" max="2049" width="16.75" style="8" customWidth="1"/>
    <col min="2050" max="2050" width="11.125" style="8" customWidth="1"/>
    <col min="2051" max="2051" width="3.75" style="8" bestFit="1" customWidth="1"/>
    <col min="2052" max="2052" width="11.125" style="8" customWidth="1"/>
    <col min="2053" max="2053" width="6" style="8" customWidth="1"/>
    <col min="2054" max="2054" width="5.125" style="8" customWidth="1"/>
    <col min="2055" max="2055" width="5.75" style="8" customWidth="1"/>
    <col min="2056" max="2056" width="3.125" style="8" customWidth="1"/>
    <col min="2057" max="2057" width="12.875" style="8" customWidth="1"/>
    <col min="2058" max="2058" width="2.875" style="8" customWidth="1"/>
    <col min="2059" max="2059" width="83.875" style="8" customWidth="1"/>
    <col min="2060" max="2304" width="11.375" style="8"/>
    <col min="2305" max="2305" width="16.75" style="8" customWidth="1"/>
    <col min="2306" max="2306" width="11.125" style="8" customWidth="1"/>
    <col min="2307" max="2307" width="3.75" style="8" bestFit="1" customWidth="1"/>
    <col min="2308" max="2308" width="11.125" style="8" customWidth="1"/>
    <col min="2309" max="2309" width="6" style="8" customWidth="1"/>
    <col min="2310" max="2310" width="5.125" style="8" customWidth="1"/>
    <col min="2311" max="2311" width="5.75" style="8" customWidth="1"/>
    <col min="2312" max="2312" width="3.125" style="8" customWidth="1"/>
    <col min="2313" max="2313" width="12.875" style="8" customWidth="1"/>
    <col min="2314" max="2314" width="2.875" style="8" customWidth="1"/>
    <col min="2315" max="2315" width="83.875" style="8" customWidth="1"/>
    <col min="2316" max="2560" width="11.375" style="8"/>
    <col min="2561" max="2561" width="16.75" style="8" customWidth="1"/>
    <col min="2562" max="2562" width="11.125" style="8" customWidth="1"/>
    <col min="2563" max="2563" width="3.75" style="8" bestFit="1" customWidth="1"/>
    <col min="2564" max="2564" width="11.125" style="8" customWidth="1"/>
    <col min="2565" max="2565" width="6" style="8" customWidth="1"/>
    <col min="2566" max="2566" width="5.125" style="8" customWidth="1"/>
    <col min="2567" max="2567" width="5.75" style="8" customWidth="1"/>
    <col min="2568" max="2568" width="3.125" style="8" customWidth="1"/>
    <col min="2569" max="2569" width="12.875" style="8" customWidth="1"/>
    <col min="2570" max="2570" width="2.875" style="8" customWidth="1"/>
    <col min="2571" max="2571" width="83.875" style="8" customWidth="1"/>
    <col min="2572" max="2816" width="11.375" style="8"/>
    <col min="2817" max="2817" width="16.75" style="8" customWidth="1"/>
    <col min="2818" max="2818" width="11.125" style="8" customWidth="1"/>
    <col min="2819" max="2819" width="3.75" style="8" bestFit="1" customWidth="1"/>
    <col min="2820" max="2820" width="11.125" style="8" customWidth="1"/>
    <col min="2821" max="2821" width="6" style="8" customWidth="1"/>
    <col min="2822" max="2822" width="5.125" style="8" customWidth="1"/>
    <col min="2823" max="2823" width="5.75" style="8" customWidth="1"/>
    <col min="2824" max="2824" width="3.125" style="8" customWidth="1"/>
    <col min="2825" max="2825" width="12.875" style="8" customWidth="1"/>
    <col min="2826" max="2826" width="2.875" style="8" customWidth="1"/>
    <col min="2827" max="2827" width="83.875" style="8" customWidth="1"/>
    <col min="2828" max="3072" width="11.375" style="8"/>
    <col min="3073" max="3073" width="16.75" style="8" customWidth="1"/>
    <col min="3074" max="3074" width="11.125" style="8" customWidth="1"/>
    <col min="3075" max="3075" width="3.75" style="8" bestFit="1" customWidth="1"/>
    <col min="3076" max="3076" width="11.125" style="8" customWidth="1"/>
    <col min="3077" max="3077" width="6" style="8" customWidth="1"/>
    <col min="3078" max="3078" width="5.125" style="8" customWidth="1"/>
    <col min="3079" max="3079" width="5.75" style="8" customWidth="1"/>
    <col min="3080" max="3080" width="3.125" style="8" customWidth="1"/>
    <col min="3081" max="3081" width="12.875" style="8" customWidth="1"/>
    <col min="3082" max="3082" width="2.875" style="8" customWidth="1"/>
    <col min="3083" max="3083" width="83.875" style="8" customWidth="1"/>
    <col min="3084" max="3328" width="11.375" style="8"/>
    <col min="3329" max="3329" width="16.75" style="8" customWidth="1"/>
    <col min="3330" max="3330" width="11.125" style="8" customWidth="1"/>
    <col min="3331" max="3331" width="3.75" style="8" bestFit="1" customWidth="1"/>
    <col min="3332" max="3332" width="11.125" style="8" customWidth="1"/>
    <col min="3333" max="3333" width="6" style="8" customWidth="1"/>
    <col min="3334" max="3334" width="5.125" style="8" customWidth="1"/>
    <col min="3335" max="3335" width="5.75" style="8" customWidth="1"/>
    <col min="3336" max="3336" width="3.125" style="8" customWidth="1"/>
    <col min="3337" max="3337" width="12.875" style="8" customWidth="1"/>
    <col min="3338" max="3338" width="2.875" style="8" customWidth="1"/>
    <col min="3339" max="3339" width="83.875" style="8" customWidth="1"/>
    <col min="3340" max="3584" width="11.375" style="8"/>
    <col min="3585" max="3585" width="16.75" style="8" customWidth="1"/>
    <col min="3586" max="3586" width="11.125" style="8" customWidth="1"/>
    <col min="3587" max="3587" width="3.75" style="8" bestFit="1" customWidth="1"/>
    <col min="3588" max="3588" width="11.125" style="8" customWidth="1"/>
    <col min="3589" max="3589" width="6" style="8" customWidth="1"/>
    <col min="3590" max="3590" width="5.125" style="8" customWidth="1"/>
    <col min="3591" max="3591" width="5.75" style="8" customWidth="1"/>
    <col min="3592" max="3592" width="3.125" style="8" customWidth="1"/>
    <col min="3593" max="3593" width="12.875" style="8" customWidth="1"/>
    <col min="3594" max="3594" width="2.875" style="8" customWidth="1"/>
    <col min="3595" max="3595" width="83.875" style="8" customWidth="1"/>
    <col min="3596" max="3840" width="11.375" style="8"/>
    <col min="3841" max="3841" width="16.75" style="8" customWidth="1"/>
    <col min="3842" max="3842" width="11.125" style="8" customWidth="1"/>
    <col min="3843" max="3843" width="3.75" style="8" bestFit="1" customWidth="1"/>
    <col min="3844" max="3844" width="11.125" style="8" customWidth="1"/>
    <col min="3845" max="3845" width="6" style="8" customWidth="1"/>
    <col min="3846" max="3846" width="5.125" style="8" customWidth="1"/>
    <col min="3847" max="3847" width="5.75" style="8" customWidth="1"/>
    <col min="3848" max="3848" width="3.125" style="8" customWidth="1"/>
    <col min="3849" max="3849" width="12.875" style="8" customWidth="1"/>
    <col min="3850" max="3850" width="2.875" style="8" customWidth="1"/>
    <col min="3851" max="3851" width="83.875" style="8" customWidth="1"/>
    <col min="3852" max="4096" width="11.375" style="8"/>
    <col min="4097" max="4097" width="16.75" style="8" customWidth="1"/>
    <col min="4098" max="4098" width="11.125" style="8" customWidth="1"/>
    <col min="4099" max="4099" width="3.75" style="8" bestFit="1" customWidth="1"/>
    <col min="4100" max="4100" width="11.125" style="8" customWidth="1"/>
    <col min="4101" max="4101" width="6" style="8" customWidth="1"/>
    <col min="4102" max="4102" width="5.125" style="8" customWidth="1"/>
    <col min="4103" max="4103" width="5.75" style="8" customWidth="1"/>
    <col min="4104" max="4104" width="3.125" style="8" customWidth="1"/>
    <col min="4105" max="4105" width="12.875" style="8" customWidth="1"/>
    <col min="4106" max="4106" width="2.875" style="8" customWidth="1"/>
    <col min="4107" max="4107" width="83.875" style="8" customWidth="1"/>
    <col min="4108" max="4352" width="11.375" style="8"/>
    <col min="4353" max="4353" width="16.75" style="8" customWidth="1"/>
    <col min="4354" max="4354" width="11.125" style="8" customWidth="1"/>
    <col min="4355" max="4355" width="3.75" style="8" bestFit="1" customWidth="1"/>
    <col min="4356" max="4356" width="11.125" style="8" customWidth="1"/>
    <col min="4357" max="4357" width="6" style="8" customWidth="1"/>
    <col min="4358" max="4358" width="5.125" style="8" customWidth="1"/>
    <col min="4359" max="4359" width="5.75" style="8" customWidth="1"/>
    <col min="4360" max="4360" width="3.125" style="8" customWidth="1"/>
    <col min="4361" max="4361" width="12.875" style="8" customWidth="1"/>
    <col min="4362" max="4362" width="2.875" style="8" customWidth="1"/>
    <col min="4363" max="4363" width="83.875" style="8" customWidth="1"/>
    <col min="4364" max="4608" width="11.375" style="8"/>
    <col min="4609" max="4609" width="16.75" style="8" customWidth="1"/>
    <col min="4610" max="4610" width="11.125" style="8" customWidth="1"/>
    <col min="4611" max="4611" width="3.75" style="8" bestFit="1" customWidth="1"/>
    <col min="4612" max="4612" width="11.125" style="8" customWidth="1"/>
    <col min="4613" max="4613" width="6" style="8" customWidth="1"/>
    <col min="4614" max="4614" width="5.125" style="8" customWidth="1"/>
    <col min="4615" max="4615" width="5.75" style="8" customWidth="1"/>
    <col min="4616" max="4616" width="3.125" style="8" customWidth="1"/>
    <col min="4617" max="4617" width="12.875" style="8" customWidth="1"/>
    <col min="4618" max="4618" width="2.875" style="8" customWidth="1"/>
    <col min="4619" max="4619" width="83.875" style="8" customWidth="1"/>
    <col min="4620" max="4864" width="11.375" style="8"/>
    <col min="4865" max="4865" width="16.75" style="8" customWidth="1"/>
    <col min="4866" max="4866" width="11.125" style="8" customWidth="1"/>
    <col min="4867" max="4867" width="3.75" style="8" bestFit="1" customWidth="1"/>
    <col min="4868" max="4868" width="11.125" style="8" customWidth="1"/>
    <col min="4869" max="4869" width="6" style="8" customWidth="1"/>
    <col min="4870" max="4870" width="5.125" style="8" customWidth="1"/>
    <col min="4871" max="4871" width="5.75" style="8" customWidth="1"/>
    <col min="4872" max="4872" width="3.125" style="8" customWidth="1"/>
    <col min="4873" max="4873" width="12.875" style="8" customWidth="1"/>
    <col min="4874" max="4874" width="2.875" style="8" customWidth="1"/>
    <col min="4875" max="4875" width="83.875" style="8" customWidth="1"/>
    <col min="4876" max="5120" width="11.375" style="8"/>
    <col min="5121" max="5121" width="16.75" style="8" customWidth="1"/>
    <col min="5122" max="5122" width="11.125" style="8" customWidth="1"/>
    <col min="5123" max="5123" width="3.75" style="8" bestFit="1" customWidth="1"/>
    <col min="5124" max="5124" width="11.125" style="8" customWidth="1"/>
    <col min="5125" max="5125" width="6" style="8" customWidth="1"/>
    <col min="5126" max="5126" width="5.125" style="8" customWidth="1"/>
    <col min="5127" max="5127" width="5.75" style="8" customWidth="1"/>
    <col min="5128" max="5128" width="3.125" style="8" customWidth="1"/>
    <col min="5129" max="5129" width="12.875" style="8" customWidth="1"/>
    <col min="5130" max="5130" width="2.875" style="8" customWidth="1"/>
    <col min="5131" max="5131" width="83.875" style="8" customWidth="1"/>
    <col min="5132" max="5376" width="11.375" style="8"/>
    <col min="5377" max="5377" width="16.75" style="8" customWidth="1"/>
    <col min="5378" max="5378" width="11.125" style="8" customWidth="1"/>
    <col min="5379" max="5379" width="3.75" style="8" bestFit="1" customWidth="1"/>
    <col min="5380" max="5380" width="11.125" style="8" customWidth="1"/>
    <col min="5381" max="5381" width="6" style="8" customWidth="1"/>
    <col min="5382" max="5382" width="5.125" style="8" customWidth="1"/>
    <col min="5383" max="5383" width="5.75" style="8" customWidth="1"/>
    <col min="5384" max="5384" width="3.125" style="8" customWidth="1"/>
    <col min="5385" max="5385" width="12.875" style="8" customWidth="1"/>
    <col min="5386" max="5386" width="2.875" style="8" customWidth="1"/>
    <col min="5387" max="5387" width="83.875" style="8" customWidth="1"/>
    <col min="5388" max="5632" width="11.375" style="8"/>
    <col min="5633" max="5633" width="16.75" style="8" customWidth="1"/>
    <col min="5634" max="5634" width="11.125" style="8" customWidth="1"/>
    <col min="5635" max="5635" width="3.75" style="8" bestFit="1" customWidth="1"/>
    <col min="5636" max="5636" width="11.125" style="8" customWidth="1"/>
    <col min="5637" max="5637" width="6" style="8" customWidth="1"/>
    <col min="5638" max="5638" width="5.125" style="8" customWidth="1"/>
    <col min="5639" max="5639" width="5.75" style="8" customWidth="1"/>
    <col min="5640" max="5640" width="3.125" style="8" customWidth="1"/>
    <col min="5641" max="5641" width="12.875" style="8" customWidth="1"/>
    <col min="5642" max="5642" width="2.875" style="8" customWidth="1"/>
    <col min="5643" max="5643" width="83.875" style="8" customWidth="1"/>
    <col min="5644" max="5888" width="11.375" style="8"/>
    <col min="5889" max="5889" width="16.75" style="8" customWidth="1"/>
    <col min="5890" max="5890" width="11.125" style="8" customWidth="1"/>
    <col min="5891" max="5891" width="3.75" style="8" bestFit="1" customWidth="1"/>
    <col min="5892" max="5892" width="11.125" style="8" customWidth="1"/>
    <col min="5893" max="5893" width="6" style="8" customWidth="1"/>
    <col min="5894" max="5894" width="5.125" style="8" customWidth="1"/>
    <col min="5895" max="5895" width="5.75" style="8" customWidth="1"/>
    <col min="5896" max="5896" width="3.125" style="8" customWidth="1"/>
    <col min="5897" max="5897" width="12.875" style="8" customWidth="1"/>
    <col min="5898" max="5898" width="2.875" style="8" customWidth="1"/>
    <col min="5899" max="5899" width="83.875" style="8" customWidth="1"/>
    <col min="5900" max="6144" width="11.375" style="8"/>
    <col min="6145" max="6145" width="16.75" style="8" customWidth="1"/>
    <col min="6146" max="6146" width="11.125" style="8" customWidth="1"/>
    <col min="6147" max="6147" width="3.75" style="8" bestFit="1" customWidth="1"/>
    <col min="6148" max="6148" width="11.125" style="8" customWidth="1"/>
    <col min="6149" max="6149" width="6" style="8" customWidth="1"/>
    <col min="6150" max="6150" width="5.125" style="8" customWidth="1"/>
    <col min="6151" max="6151" width="5.75" style="8" customWidth="1"/>
    <col min="6152" max="6152" width="3.125" style="8" customWidth="1"/>
    <col min="6153" max="6153" width="12.875" style="8" customWidth="1"/>
    <col min="6154" max="6154" width="2.875" style="8" customWidth="1"/>
    <col min="6155" max="6155" width="83.875" style="8" customWidth="1"/>
    <col min="6156" max="6400" width="11.375" style="8"/>
    <col min="6401" max="6401" width="16.75" style="8" customWidth="1"/>
    <col min="6402" max="6402" width="11.125" style="8" customWidth="1"/>
    <col min="6403" max="6403" width="3.75" style="8" bestFit="1" customWidth="1"/>
    <col min="6404" max="6404" width="11.125" style="8" customWidth="1"/>
    <col min="6405" max="6405" width="6" style="8" customWidth="1"/>
    <col min="6406" max="6406" width="5.125" style="8" customWidth="1"/>
    <col min="6407" max="6407" width="5.75" style="8" customWidth="1"/>
    <col min="6408" max="6408" width="3.125" style="8" customWidth="1"/>
    <col min="6409" max="6409" width="12.875" style="8" customWidth="1"/>
    <col min="6410" max="6410" width="2.875" style="8" customWidth="1"/>
    <col min="6411" max="6411" width="83.875" style="8" customWidth="1"/>
    <col min="6412" max="6656" width="11.375" style="8"/>
    <col min="6657" max="6657" width="16.75" style="8" customWidth="1"/>
    <col min="6658" max="6658" width="11.125" style="8" customWidth="1"/>
    <col min="6659" max="6659" width="3.75" style="8" bestFit="1" customWidth="1"/>
    <col min="6660" max="6660" width="11.125" style="8" customWidth="1"/>
    <col min="6661" max="6661" width="6" style="8" customWidth="1"/>
    <col min="6662" max="6662" width="5.125" style="8" customWidth="1"/>
    <col min="6663" max="6663" width="5.75" style="8" customWidth="1"/>
    <col min="6664" max="6664" width="3.125" style="8" customWidth="1"/>
    <col min="6665" max="6665" width="12.875" style="8" customWidth="1"/>
    <col min="6666" max="6666" width="2.875" style="8" customWidth="1"/>
    <col min="6667" max="6667" width="83.875" style="8" customWidth="1"/>
    <col min="6668" max="6912" width="11.375" style="8"/>
    <col min="6913" max="6913" width="16.75" style="8" customWidth="1"/>
    <col min="6914" max="6914" width="11.125" style="8" customWidth="1"/>
    <col min="6915" max="6915" width="3.75" style="8" bestFit="1" customWidth="1"/>
    <col min="6916" max="6916" width="11.125" style="8" customWidth="1"/>
    <col min="6917" max="6917" width="6" style="8" customWidth="1"/>
    <col min="6918" max="6918" width="5.125" style="8" customWidth="1"/>
    <col min="6919" max="6919" width="5.75" style="8" customWidth="1"/>
    <col min="6920" max="6920" width="3.125" style="8" customWidth="1"/>
    <col min="6921" max="6921" width="12.875" style="8" customWidth="1"/>
    <col min="6922" max="6922" width="2.875" style="8" customWidth="1"/>
    <col min="6923" max="6923" width="83.875" style="8" customWidth="1"/>
    <col min="6924" max="7168" width="11.375" style="8"/>
    <col min="7169" max="7169" width="16.75" style="8" customWidth="1"/>
    <col min="7170" max="7170" width="11.125" style="8" customWidth="1"/>
    <col min="7171" max="7171" width="3.75" style="8" bestFit="1" customWidth="1"/>
    <col min="7172" max="7172" width="11.125" style="8" customWidth="1"/>
    <col min="7173" max="7173" width="6" style="8" customWidth="1"/>
    <col min="7174" max="7174" width="5.125" style="8" customWidth="1"/>
    <col min="7175" max="7175" width="5.75" style="8" customWidth="1"/>
    <col min="7176" max="7176" width="3.125" style="8" customWidth="1"/>
    <col min="7177" max="7177" width="12.875" style="8" customWidth="1"/>
    <col min="7178" max="7178" width="2.875" style="8" customWidth="1"/>
    <col min="7179" max="7179" width="83.875" style="8" customWidth="1"/>
    <col min="7180" max="7424" width="11.375" style="8"/>
    <col min="7425" max="7425" width="16.75" style="8" customWidth="1"/>
    <col min="7426" max="7426" width="11.125" style="8" customWidth="1"/>
    <col min="7427" max="7427" width="3.75" style="8" bestFit="1" customWidth="1"/>
    <col min="7428" max="7428" width="11.125" style="8" customWidth="1"/>
    <col min="7429" max="7429" width="6" style="8" customWidth="1"/>
    <col min="7430" max="7430" width="5.125" style="8" customWidth="1"/>
    <col min="7431" max="7431" width="5.75" style="8" customWidth="1"/>
    <col min="7432" max="7432" width="3.125" style="8" customWidth="1"/>
    <col min="7433" max="7433" width="12.875" style="8" customWidth="1"/>
    <col min="7434" max="7434" width="2.875" style="8" customWidth="1"/>
    <col min="7435" max="7435" width="83.875" style="8" customWidth="1"/>
    <col min="7436" max="7680" width="11.375" style="8"/>
    <col min="7681" max="7681" width="16.75" style="8" customWidth="1"/>
    <col min="7682" max="7682" width="11.125" style="8" customWidth="1"/>
    <col min="7683" max="7683" width="3.75" style="8" bestFit="1" customWidth="1"/>
    <col min="7684" max="7684" width="11.125" style="8" customWidth="1"/>
    <col min="7685" max="7685" width="6" style="8" customWidth="1"/>
    <col min="7686" max="7686" width="5.125" style="8" customWidth="1"/>
    <col min="7687" max="7687" width="5.75" style="8" customWidth="1"/>
    <col min="7688" max="7688" width="3.125" style="8" customWidth="1"/>
    <col min="7689" max="7689" width="12.875" style="8" customWidth="1"/>
    <col min="7690" max="7690" width="2.875" style="8" customWidth="1"/>
    <col min="7691" max="7691" width="83.875" style="8" customWidth="1"/>
    <col min="7692" max="7936" width="11.375" style="8"/>
    <col min="7937" max="7937" width="16.75" style="8" customWidth="1"/>
    <col min="7938" max="7938" width="11.125" style="8" customWidth="1"/>
    <col min="7939" max="7939" width="3.75" style="8" bestFit="1" customWidth="1"/>
    <col min="7940" max="7940" width="11.125" style="8" customWidth="1"/>
    <col min="7941" max="7941" width="6" style="8" customWidth="1"/>
    <col min="7942" max="7942" width="5.125" style="8" customWidth="1"/>
    <col min="7943" max="7943" width="5.75" style="8" customWidth="1"/>
    <col min="7944" max="7944" width="3.125" style="8" customWidth="1"/>
    <col min="7945" max="7945" width="12.875" style="8" customWidth="1"/>
    <col min="7946" max="7946" width="2.875" style="8" customWidth="1"/>
    <col min="7947" max="7947" width="83.875" style="8" customWidth="1"/>
    <col min="7948" max="8192" width="11.375" style="8"/>
    <col min="8193" max="8193" width="16.75" style="8" customWidth="1"/>
    <col min="8194" max="8194" width="11.125" style="8" customWidth="1"/>
    <col min="8195" max="8195" width="3.75" style="8" bestFit="1" customWidth="1"/>
    <col min="8196" max="8196" width="11.125" style="8" customWidth="1"/>
    <col min="8197" max="8197" width="6" style="8" customWidth="1"/>
    <col min="8198" max="8198" width="5.125" style="8" customWidth="1"/>
    <col min="8199" max="8199" width="5.75" style="8" customWidth="1"/>
    <col min="8200" max="8200" width="3.125" style="8" customWidth="1"/>
    <col min="8201" max="8201" width="12.875" style="8" customWidth="1"/>
    <col min="8202" max="8202" width="2.875" style="8" customWidth="1"/>
    <col min="8203" max="8203" width="83.875" style="8" customWidth="1"/>
    <col min="8204" max="8448" width="11.375" style="8"/>
    <col min="8449" max="8449" width="16.75" style="8" customWidth="1"/>
    <col min="8450" max="8450" width="11.125" style="8" customWidth="1"/>
    <col min="8451" max="8451" width="3.75" style="8" bestFit="1" customWidth="1"/>
    <col min="8452" max="8452" width="11.125" style="8" customWidth="1"/>
    <col min="8453" max="8453" width="6" style="8" customWidth="1"/>
    <col min="8454" max="8454" width="5.125" style="8" customWidth="1"/>
    <col min="8455" max="8455" width="5.75" style="8" customWidth="1"/>
    <col min="8456" max="8456" width="3.125" style="8" customWidth="1"/>
    <col min="8457" max="8457" width="12.875" style="8" customWidth="1"/>
    <col min="8458" max="8458" width="2.875" style="8" customWidth="1"/>
    <col min="8459" max="8459" width="83.875" style="8" customWidth="1"/>
    <col min="8460" max="8704" width="11.375" style="8"/>
    <col min="8705" max="8705" width="16.75" style="8" customWidth="1"/>
    <col min="8706" max="8706" width="11.125" style="8" customWidth="1"/>
    <col min="8707" max="8707" width="3.75" style="8" bestFit="1" customWidth="1"/>
    <col min="8708" max="8708" width="11.125" style="8" customWidth="1"/>
    <col min="8709" max="8709" width="6" style="8" customWidth="1"/>
    <col min="8710" max="8710" width="5.125" style="8" customWidth="1"/>
    <col min="8711" max="8711" width="5.75" style="8" customWidth="1"/>
    <col min="8712" max="8712" width="3.125" style="8" customWidth="1"/>
    <col min="8713" max="8713" width="12.875" style="8" customWidth="1"/>
    <col min="8714" max="8714" width="2.875" style="8" customWidth="1"/>
    <col min="8715" max="8715" width="83.875" style="8" customWidth="1"/>
    <col min="8716" max="8960" width="11.375" style="8"/>
    <col min="8961" max="8961" width="16.75" style="8" customWidth="1"/>
    <col min="8962" max="8962" width="11.125" style="8" customWidth="1"/>
    <col min="8963" max="8963" width="3.75" style="8" bestFit="1" customWidth="1"/>
    <col min="8964" max="8964" width="11.125" style="8" customWidth="1"/>
    <col min="8965" max="8965" width="6" style="8" customWidth="1"/>
    <col min="8966" max="8966" width="5.125" style="8" customWidth="1"/>
    <col min="8967" max="8967" width="5.75" style="8" customWidth="1"/>
    <col min="8968" max="8968" width="3.125" style="8" customWidth="1"/>
    <col min="8969" max="8969" width="12.875" style="8" customWidth="1"/>
    <col min="8970" max="8970" width="2.875" style="8" customWidth="1"/>
    <col min="8971" max="8971" width="83.875" style="8" customWidth="1"/>
    <col min="8972" max="9216" width="11.375" style="8"/>
    <col min="9217" max="9217" width="16.75" style="8" customWidth="1"/>
    <col min="9218" max="9218" width="11.125" style="8" customWidth="1"/>
    <col min="9219" max="9219" width="3.75" style="8" bestFit="1" customWidth="1"/>
    <col min="9220" max="9220" width="11.125" style="8" customWidth="1"/>
    <col min="9221" max="9221" width="6" style="8" customWidth="1"/>
    <col min="9222" max="9222" width="5.125" style="8" customWidth="1"/>
    <col min="9223" max="9223" width="5.75" style="8" customWidth="1"/>
    <col min="9224" max="9224" width="3.125" style="8" customWidth="1"/>
    <col min="9225" max="9225" width="12.875" style="8" customWidth="1"/>
    <col min="9226" max="9226" width="2.875" style="8" customWidth="1"/>
    <col min="9227" max="9227" width="83.875" style="8" customWidth="1"/>
    <col min="9228" max="9472" width="11.375" style="8"/>
    <col min="9473" max="9473" width="16.75" style="8" customWidth="1"/>
    <col min="9474" max="9474" width="11.125" style="8" customWidth="1"/>
    <col min="9475" max="9475" width="3.75" style="8" bestFit="1" customWidth="1"/>
    <col min="9476" max="9476" width="11.125" style="8" customWidth="1"/>
    <col min="9477" max="9477" width="6" style="8" customWidth="1"/>
    <col min="9478" max="9478" width="5.125" style="8" customWidth="1"/>
    <col min="9479" max="9479" width="5.75" style="8" customWidth="1"/>
    <col min="9480" max="9480" width="3.125" style="8" customWidth="1"/>
    <col min="9481" max="9481" width="12.875" style="8" customWidth="1"/>
    <col min="9482" max="9482" width="2.875" style="8" customWidth="1"/>
    <col min="9483" max="9483" width="83.875" style="8" customWidth="1"/>
    <col min="9484" max="9728" width="11.375" style="8"/>
    <col min="9729" max="9729" width="16.75" style="8" customWidth="1"/>
    <col min="9730" max="9730" width="11.125" style="8" customWidth="1"/>
    <col min="9731" max="9731" width="3.75" style="8" bestFit="1" customWidth="1"/>
    <col min="9732" max="9732" width="11.125" style="8" customWidth="1"/>
    <col min="9733" max="9733" width="6" style="8" customWidth="1"/>
    <col min="9734" max="9734" width="5.125" style="8" customWidth="1"/>
    <col min="9735" max="9735" width="5.75" style="8" customWidth="1"/>
    <col min="9736" max="9736" width="3.125" style="8" customWidth="1"/>
    <col min="9737" max="9737" width="12.875" style="8" customWidth="1"/>
    <col min="9738" max="9738" width="2.875" style="8" customWidth="1"/>
    <col min="9739" max="9739" width="83.875" style="8" customWidth="1"/>
    <col min="9740" max="9984" width="11.375" style="8"/>
    <col min="9985" max="9985" width="16.75" style="8" customWidth="1"/>
    <col min="9986" max="9986" width="11.125" style="8" customWidth="1"/>
    <col min="9987" max="9987" width="3.75" style="8" bestFit="1" customWidth="1"/>
    <col min="9988" max="9988" width="11.125" style="8" customWidth="1"/>
    <col min="9989" max="9989" width="6" style="8" customWidth="1"/>
    <col min="9990" max="9990" width="5.125" style="8" customWidth="1"/>
    <col min="9991" max="9991" width="5.75" style="8" customWidth="1"/>
    <col min="9992" max="9992" width="3.125" style="8" customWidth="1"/>
    <col min="9993" max="9993" width="12.875" style="8" customWidth="1"/>
    <col min="9994" max="9994" width="2.875" style="8" customWidth="1"/>
    <col min="9995" max="9995" width="83.875" style="8" customWidth="1"/>
    <col min="9996" max="10240" width="11.375" style="8"/>
    <col min="10241" max="10241" width="16.75" style="8" customWidth="1"/>
    <col min="10242" max="10242" width="11.125" style="8" customWidth="1"/>
    <col min="10243" max="10243" width="3.75" style="8" bestFit="1" customWidth="1"/>
    <col min="10244" max="10244" width="11.125" style="8" customWidth="1"/>
    <col min="10245" max="10245" width="6" style="8" customWidth="1"/>
    <col min="10246" max="10246" width="5.125" style="8" customWidth="1"/>
    <col min="10247" max="10247" width="5.75" style="8" customWidth="1"/>
    <col min="10248" max="10248" width="3.125" style="8" customWidth="1"/>
    <col min="10249" max="10249" width="12.875" style="8" customWidth="1"/>
    <col min="10250" max="10250" width="2.875" style="8" customWidth="1"/>
    <col min="10251" max="10251" width="83.875" style="8" customWidth="1"/>
    <col min="10252" max="10496" width="11.375" style="8"/>
    <col min="10497" max="10497" width="16.75" style="8" customWidth="1"/>
    <col min="10498" max="10498" width="11.125" style="8" customWidth="1"/>
    <col min="10499" max="10499" width="3.75" style="8" bestFit="1" customWidth="1"/>
    <col min="10500" max="10500" width="11.125" style="8" customWidth="1"/>
    <col min="10501" max="10501" width="6" style="8" customWidth="1"/>
    <col min="10502" max="10502" width="5.125" style="8" customWidth="1"/>
    <col min="10503" max="10503" width="5.75" style="8" customWidth="1"/>
    <col min="10504" max="10504" width="3.125" style="8" customWidth="1"/>
    <col min="10505" max="10505" width="12.875" style="8" customWidth="1"/>
    <col min="10506" max="10506" width="2.875" style="8" customWidth="1"/>
    <col min="10507" max="10507" width="83.875" style="8" customWidth="1"/>
    <col min="10508" max="10752" width="11.375" style="8"/>
    <col min="10753" max="10753" width="16.75" style="8" customWidth="1"/>
    <col min="10754" max="10754" width="11.125" style="8" customWidth="1"/>
    <col min="10755" max="10755" width="3.75" style="8" bestFit="1" customWidth="1"/>
    <col min="10756" max="10756" width="11.125" style="8" customWidth="1"/>
    <col min="10757" max="10757" width="6" style="8" customWidth="1"/>
    <col min="10758" max="10758" width="5.125" style="8" customWidth="1"/>
    <col min="10759" max="10759" width="5.75" style="8" customWidth="1"/>
    <col min="10760" max="10760" width="3.125" style="8" customWidth="1"/>
    <col min="10761" max="10761" width="12.875" style="8" customWidth="1"/>
    <col min="10762" max="10762" width="2.875" style="8" customWidth="1"/>
    <col min="10763" max="10763" width="83.875" style="8" customWidth="1"/>
    <col min="10764" max="11008" width="11.375" style="8"/>
    <col min="11009" max="11009" width="16.75" style="8" customWidth="1"/>
    <col min="11010" max="11010" width="11.125" style="8" customWidth="1"/>
    <col min="11011" max="11011" width="3.75" style="8" bestFit="1" customWidth="1"/>
    <col min="11012" max="11012" width="11.125" style="8" customWidth="1"/>
    <col min="11013" max="11013" width="6" style="8" customWidth="1"/>
    <col min="11014" max="11014" width="5.125" style="8" customWidth="1"/>
    <col min="11015" max="11015" width="5.75" style="8" customWidth="1"/>
    <col min="11016" max="11016" width="3.125" style="8" customWidth="1"/>
    <col min="11017" max="11017" width="12.875" style="8" customWidth="1"/>
    <col min="11018" max="11018" width="2.875" style="8" customWidth="1"/>
    <col min="11019" max="11019" width="83.875" style="8" customWidth="1"/>
    <col min="11020" max="11264" width="11.375" style="8"/>
    <col min="11265" max="11265" width="16.75" style="8" customWidth="1"/>
    <col min="11266" max="11266" width="11.125" style="8" customWidth="1"/>
    <col min="11267" max="11267" width="3.75" style="8" bestFit="1" customWidth="1"/>
    <col min="11268" max="11268" width="11.125" style="8" customWidth="1"/>
    <col min="11269" max="11269" width="6" style="8" customWidth="1"/>
    <col min="11270" max="11270" width="5.125" style="8" customWidth="1"/>
    <col min="11271" max="11271" width="5.75" style="8" customWidth="1"/>
    <col min="11272" max="11272" width="3.125" style="8" customWidth="1"/>
    <col min="11273" max="11273" width="12.875" style="8" customWidth="1"/>
    <col min="11274" max="11274" width="2.875" style="8" customWidth="1"/>
    <col min="11275" max="11275" width="83.875" style="8" customWidth="1"/>
    <col min="11276" max="11520" width="11.375" style="8"/>
    <col min="11521" max="11521" width="16.75" style="8" customWidth="1"/>
    <col min="11522" max="11522" width="11.125" style="8" customWidth="1"/>
    <col min="11523" max="11523" width="3.75" style="8" bestFit="1" customWidth="1"/>
    <col min="11524" max="11524" width="11.125" style="8" customWidth="1"/>
    <col min="11525" max="11525" width="6" style="8" customWidth="1"/>
    <col min="11526" max="11526" width="5.125" style="8" customWidth="1"/>
    <col min="11527" max="11527" width="5.75" style="8" customWidth="1"/>
    <col min="11528" max="11528" width="3.125" style="8" customWidth="1"/>
    <col min="11529" max="11529" width="12.875" style="8" customWidth="1"/>
    <col min="11530" max="11530" width="2.875" style="8" customWidth="1"/>
    <col min="11531" max="11531" width="83.875" style="8" customWidth="1"/>
    <col min="11532" max="11776" width="11.375" style="8"/>
    <col min="11777" max="11777" width="16.75" style="8" customWidth="1"/>
    <col min="11778" max="11778" width="11.125" style="8" customWidth="1"/>
    <col min="11779" max="11779" width="3.75" style="8" bestFit="1" customWidth="1"/>
    <col min="11780" max="11780" width="11.125" style="8" customWidth="1"/>
    <col min="11781" max="11781" width="6" style="8" customWidth="1"/>
    <col min="11782" max="11782" width="5.125" style="8" customWidth="1"/>
    <col min="11783" max="11783" width="5.75" style="8" customWidth="1"/>
    <col min="11784" max="11784" width="3.125" style="8" customWidth="1"/>
    <col min="11785" max="11785" width="12.875" style="8" customWidth="1"/>
    <col min="11786" max="11786" width="2.875" style="8" customWidth="1"/>
    <col min="11787" max="11787" width="83.875" style="8" customWidth="1"/>
    <col min="11788" max="12032" width="11.375" style="8"/>
    <col min="12033" max="12033" width="16.75" style="8" customWidth="1"/>
    <col min="12034" max="12034" width="11.125" style="8" customWidth="1"/>
    <col min="12035" max="12035" width="3.75" style="8" bestFit="1" customWidth="1"/>
    <col min="12036" max="12036" width="11.125" style="8" customWidth="1"/>
    <col min="12037" max="12037" width="6" style="8" customWidth="1"/>
    <col min="12038" max="12038" width="5.125" style="8" customWidth="1"/>
    <col min="12039" max="12039" width="5.75" style="8" customWidth="1"/>
    <col min="12040" max="12040" width="3.125" style="8" customWidth="1"/>
    <col min="12041" max="12041" width="12.875" style="8" customWidth="1"/>
    <col min="12042" max="12042" width="2.875" style="8" customWidth="1"/>
    <col min="12043" max="12043" width="83.875" style="8" customWidth="1"/>
    <col min="12044" max="12288" width="11.375" style="8"/>
    <col min="12289" max="12289" width="16.75" style="8" customWidth="1"/>
    <col min="12290" max="12290" width="11.125" style="8" customWidth="1"/>
    <col min="12291" max="12291" width="3.75" style="8" bestFit="1" customWidth="1"/>
    <col min="12292" max="12292" width="11.125" style="8" customWidth="1"/>
    <col min="12293" max="12293" width="6" style="8" customWidth="1"/>
    <col min="12294" max="12294" width="5.125" style="8" customWidth="1"/>
    <col min="12295" max="12295" width="5.75" style="8" customWidth="1"/>
    <col min="12296" max="12296" width="3.125" style="8" customWidth="1"/>
    <col min="12297" max="12297" width="12.875" style="8" customWidth="1"/>
    <col min="12298" max="12298" width="2.875" style="8" customWidth="1"/>
    <col min="12299" max="12299" width="83.875" style="8" customWidth="1"/>
    <col min="12300" max="12544" width="11.375" style="8"/>
    <col min="12545" max="12545" width="16.75" style="8" customWidth="1"/>
    <col min="12546" max="12546" width="11.125" style="8" customWidth="1"/>
    <col min="12547" max="12547" width="3.75" style="8" bestFit="1" customWidth="1"/>
    <col min="12548" max="12548" width="11.125" style="8" customWidth="1"/>
    <col min="12549" max="12549" width="6" style="8" customWidth="1"/>
    <col min="12550" max="12550" width="5.125" style="8" customWidth="1"/>
    <col min="12551" max="12551" width="5.75" style="8" customWidth="1"/>
    <col min="12552" max="12552" width="3.125" style="8" customWidth="1"/>
    <col min="12553" max="12553" width="12.875" style="8" customWidth="1"/>
    <col min="12554" max="12554" width="2.875" style="8" customWidth="1"/>
    <col min="12555" max="12555" width="83.875" style="8" customWidth="1"/>
    <col min="12556" max="12800" width="11.375" style="8"/>
    <col min="12801" max="12801" width="16.75" style="8" customWidth="1"/>
    <col min="12802" max="12802" width="11.125" style="8" customWidth="1"/>
    <col min="12803" max="12803" width="3.75" style="8" bestFit="1" customWidth="1"/>
    <col min="12804" max="12804" width="11.125" style="8" customWidth="1"/>
    <col min="12805" max="12805" width="6" style="8" customWidth="1"/>
    <col min="12806" max="12806" width="5.125" style="8" customWidth="1"/>
    <col min="12807" max="12807" width="5.75" style="8" customWidth="1"/>
    <col min="12808" max="12808" width="3.125" style="8" customWidth="1"/>
    <col min="12809" max="12809" width="12.875" style="8" customWidth="1"/>
    <col min="12810" max="12810" width="2.875" style="8" customWidth="1"/>
    <col min="12811" max="12811" width="83.875" style="8" customWidth="1"/>
    <col min="12812" max="13056" width="11.375" style="8"/>
    <col min="13057" max="13057" width="16.75" style="8" customWidth="1"/>
    <col min="13058" max="13058" width="11.125" style="8" customWidth="1"/>
    <col min="13059" max="13059" width="3.75" style="8" bestFit="1" customWidth="1"/>
    <col min="13060" max="13060" width="11.125" style="8" customWidth="1"/>
    <col min="13061" max="13061" width="6" style="8" customWidth="1"/>
    <col min="13062" max="13062" width="5.125" style="8" customWidth="1"/>
    <col min="13063" max="13063" width="5.75" style="8" customWidth="1"/>
    <col min="13064" max="13064" width="3.125" style="8" customWidth="1"/>
    <col min="13065" max="13065" width="12.875" style="8" customWidth="1"/>
    <col min="13066" max="13066" width="2.875" style="8" customWidth="1"/>
    <col min="13067" max="13067" width="83.875" style="8" customWidth="1"/>
    <col min="13068" max="13312" width="11.375" style="8"/>
    <col min="13313" max="13313" width="16.75" style="8" customWidth="1"/>
    <col min="13314" max="13314" width="11.125" style="8" customWidth="1"/>
    <col min="13315" max="13315" width="3.75" style="8" bestFit="1" customWidth="1"/>
    <col min="13316" max="13316" width="11.125" style="8" customWidth="1"/>
    <col min="13317" max="13317" width="6" style="8" customWidth="1"/>
    <col min="13318" max="13318" width="5.125" style="8" customWidth="1"/>
    <col min="13319" max="13319" width="5.75" style="8" customWidth="1"/>
    <col min="13320" max="13320" width="3.125" style="8" customWidth="1"/>
    <col min="13321" max="13321" width="12.875" style="8" customWidth="1"/>
    <col min="13322" max="13322" width="2.875" style="8" customWidth="1"/>
    <col min="13323" max="13323" width="83.875" style="8" customWidth="1"/>
    <col min="13324" max="13568" width="11.375" style="8"/>
    <col min="13569" max="13569" width="16.75" style="8" customWidth="1"/>
    <col min="13570" max="13570" width="11.125" style="8" customWidth="1"/>
    <col min="13571" max="13571" width="3.75" style="8" bestFit="1" customWidth="1"/>
    <col min="13572" max="13572" width="11.125" style="8" customWidth="1"/>
    <col min="13573" max="13573" width="6" style="8" customWidth="1"/>
    <col min="13574" max="13574" width="5.125" style="8" customWidth="1"/>
    <col min="13575" max="13575" width="5.75" style="8" customWidth="1"/>
    <col min="13576" max="13576" width="3.125" style="8" customWidth="1"/>
    <col min="13577" max="13577" width="12.875" style="8" customWidth="1"/>
    <col min="13578" max="13578" width="2.875" style="8" customWidth="1"/>
    <col min="13579" max="13579" width="83.875" style="8" customWidth="1"/>
    <col min="13580" max="13824" width="11.375" style="8"/>
    <col min="13825" max="13825" width="16.75" style="8" customWidth="1"/>
    <col min="13826" max="13826" width="11.125" style="8" customWidth="1"/>
    <col min="13827" max="13827" width="3.75" style="8" bestFit="1" customWidth="1"/>
    <col min="13828" max="13828" width="11.125" style="8" customWidth="1"/>
    <col min="13829" max="13829" width="6" style="8" customWidth="1"/>
    <col min="13830" max="13830" width="5.125" style="8" customWidth="1"/>
    <col min="13831" max="13831" width="5.75" style="8" customWidth="1"/>
    <col min="13832" max="13832" width="3.125" style="8" customWidth="1"/>
    <col min="13833" max="13833" width="12.875" style="8" customWidth="1"/>
    <col min="13834" max="13834" width="2.875" style="8" customWidth="1"/>
    <col min="13835" max="13835" width="83.875" style="8" customWidth="1"/>
    <col min="13836" max="14080" width="11.375" style="8"/>
    <col min="14081" max="14081" width="16.75" style="8" customWidth="1"/>
    <col min="14082" max="14082" width="11.125" style="8" customWidth="1"/>
    <col min="14083" max="14083" width="3.75" style="8" bestFit="1" customWidth="1"/>
    <col min="14084" max="14084" width="11.125" style="8" customWidth="1"/>
    <col min="14085" max="14085" width="6" style="8" customWidth="1"/>
    <col min="14086" max="14086" width="5.125" style="8" customWidth="1"/>
    <col min="14087" max="14087" width="5.75" style="8" customWidth="1"/>
    <col min="14088" max="14088" width="3.125" style="8" customWidth="1"/>
    <col min="14089" max="14089" width="12.875" style="8" customWidth="1"/>
    <col min="14090" max="14090" width="2.875" style="8" customWidth="1"/>
    <col min="14091" max="14091" width="83.875" style="8" customWidth="1"/>
    <col min="14092" max="14336" width="11.375" style="8"/>
    <col min="14337" max="14337" width="16.75" style="8" customWidth="1"/>
    <col min="14338" max="14338" width="11.125" style="8" customWidth="1"/>
    <col min="14339" max="14339" width="3.75" style="8" bestFit="1" customWidth="1"/>
    <col min="14340" max="14340" width="11.125" style="8" customWidth="1"/>
    <col min="14341" max="14341" width="6" style="8" customWidth="1"/>
    <col min="14342" max="14342" width="5.125" style="8" customWidth="1"/>
    <col min="14343" max="14343" width="5.75" style="8" customWidth="1"/>
    <col min="14344" max="14344" width="3.125" style="8" customWidth="1"/>
    <col min="14345" max="14345" width="12.875" style="8" customWidth="1"/>
    <col min="14346" max="14346" width="2.875" style="8" customWidth="1"/>
    <col min="14347" max="14347" width="83.875" style="8" customWidth="1"/>
    <col min="14348" max="14592" width="11.375" style="8"/>
    <col min="14593" max="14593" width="16.75" style="8" customWidth="1"/>
    <col min="14594" max="14594" width="11.125" style="8" customWidth="1"/>
    <col min="14595" max="14595" width="3.75" style="8" bestFit="1" customWidth="1"/>
    <col min="14596" max="14596" width="11.125" style="8" customWidth="1"/>
    <col min="14597" max="14597" width="6" style="8" customWidth="1"/>
    <col min="14598" max="14598" width="5.125" style="8" customWidth="1"/>
    <col min="14599" max="14599" width="5.75" style="8" customWidth="1"/>
    <col min="14600" max="14600" width="3.125" style="8" customWidth="1"/>
    <col min="14601" max="14601" width="12.875" style="8" customWidth="1"/>
    <col min="14602" max="14602" width="2.875" style="8" customWidth="1"/>
    <col min="14603" max="14603" width="83.875" style="8" customWidth="1"/>
    <col min="14604" max="14848" width="11.375" style="8"/>
    <col min="14849" max="14849" width="16.75" style="8" customWidth="1"/>
    <col min="14850" max="14850" width="11.125" style="8" customWidth="1"/>
    <col min="14851" max="14851" width="3.75" style="8" bestFit="1" customWidth="1"/>
    <col min="14852" max="14852" width="11.125" style="8" customWidth="1"/>
    <col min="14853" max="14853" width="6" style="8" customWidth="1"/>
    <col min="14854" max="14854" width="5.125" style="8" customWidth="1"/>
    <col min="14855" max="14855" width="5.75" style="8" customWidth="1"/>
    <col min="14856" max="14856" width="3.125" style="8" customWidth="1"/>
    <col min="14857" max="14857" width="12.875" style="8" customWidth="1"/>
    <col min="14858" max="14858" width="2.875" style="8" customWidth="1"/>
    <col min="14859" max="14859" width="83.875" style="8" customWidth="1"/>
    <col min="14860" max="15104" width="11.375" style="8"/>
    <col min="15105" max="15105" width="16.75" style="8" customWidth="1"/>
    <col min="15106" max="15106" width="11.125" style="8" customWidth="1"/>
    <col min="15107" max="15107" width="3.75" style="8" bestFit="1" customWidth="1"/>
    <col min="15108" max="15108" width="11.125" style="8" customWidth="1"/>
    <col min="15109" max="15109" width="6" style="8" customWidth="1"/>
    <col min="15110" max="15110" width="5.125" style="8" customWidth="1"/>
    <col min="15111" max="15111" width="5.75" style="8" customWidth="1"/>
    <col min="15112" max="15112" width="3.125" style="8" customWidth="1"/>
    <col min="15113" max="15113" width="12.875" style="8" customWidth="1"/>
    <col min="15114" max="15114" width="2.875" style="8" customWidth="1"/>
    <col min="15115" max="15115" width="83.875" style="8" customWidth="1"/>
    <col min="15116" max="15360" width="11.375" style="8"/>
    <col min="15361" max="15361" width="16.75" style="8" customWidth="1"/>
    <col min="15362" max="15362" width="11.125" style="8" customWidth="1"/>
    <col min="15363" max="15363" width="3.75" style="8" bestFit="1" customWidth="1"/>
    <col min="15364" max="15364" width="11.125" style="8" customWidth="1"/>
    <col min="15365" max="15365" width="6" style="8" customWidth="1"/>
    <col min="15366" max="15366" width="5.125" style="8" customWidth="1"/>
    <col min="15367" max="15367" width="5.75" style="8" customWidth="1"/>
    <col min="15368" max="15368" width="3.125" style="8" customWidth="1"/>
    <col min="15369" max="15369" width="12.875" style="8" customWidth="1"/>
    <col min="15370" max="15370" width="2.875" style="8" customWidth="1"/>
    <col min="15371" max="15371" width="83.875" style="8" customWidth="1"/>
    <col min="15372" max="15616" width="11.375" style="8"/>
    <col min="15617" max="15617" width="16.75" style="8" customWidth="1"/>
    <col min="15618" max="15618" width="11.125" style="8" customWidth="1"/>
    <col min="15619" max="15619" width="3.75" style="8" bestFit="1" customWidth="1"/>
    <col min="15620" max="15620" width="11.125" style="8" customWidth="1"/>
    <col min="15621" max="15621" width="6" style="8" customWidth="1"/>
    <col min="15622" max="15622" width="5.125" style="8" customWidth="1"/>
    <col min="15623" max="15623" width="5.75" style="8" customWidth="1"/>
    <col min="15624" max="15624" width="3.125" style="8" customWidth="1"/>
    <col min="15625" max="15625" width="12.875" style="8" customWidth="1"/>
    <col min="15626" max="15626" width="2.875" style="8" customWidth="1"/>
    <col min="15627" max="15627" width="83.875" style="8" customWidth="1"/>
    <col min="15628" max="15872" width="11.375" style="8"/>
    <col min="15873" max="15873" width="16.75" style="8" customWidth="1"/>
    <col min="15874" max="15874" width="11.125" style="8" customWidth="1"/>
    <col min="15875" max="15875" width="3.75" style="8" bestFit="1" customWidth="1"/>
    <col min="15876" max="15876" width="11.125" style="8" customWidth="1"/>
    <col min="15877" max="15877" width="6" style="8" customWidth="1"/>
    <col min="15878" max="15878" width="5.125" style="8" customWidth="1"/>
    <col min="15879" max="15879" width="5.75" style="8" customWidth="1"/>
    <col min="15880" max="15880" width="3.125" style="8" customWidth="1"/>
    <col min="15881" max="15881" width="12.875" style="8" customWidth="1"/>
    <col min="15882" max="15882" width="2.875" style="8" customWidth="1"/>
    <col min="15883" max="15883" width="83.875" style="8" customWidth="1"/>
    <col min="15884" max="16128" width="11.375" style="8"/>
    <col min="16129" max="16129" width="16.75" style="8" customWidth="1"/>
    <col min="16130" max="16130" width="11.125" style="8" customWidth="1"/>
    <col min="16131" max="16131" width="3.75" style="8" bestFit="1" customWidth="1"/>
    <col min="16132" max="16132" width="11.125" style="8" customWidth="1"/>
    <col min="16133" max="16133" width="6" style="8" customWidth="1"/>
    <col min="16134" max="16134" width="5.125" style="8" customWidth="1"/>
    <col min="16135" max="16135" width="5.75" style="8" customWidth="1"/>
    <col min="16136" max="16136" width="3.125" style="8" customWidth="1"/>
    <col min="16137" max="16137" width="12.875" style="8" customWidth="1"/>
    <col min="16138" max="16138" width="2.875" style="8" customWidth="1"/>
    <col min="16139" max="16139" width="83.875" style="8" customWidth="1"/>
    <col min="16140" max="16384" width="11.375" style="8"/>
  </cols>
  <sheetData>
    <row r="1" spans="1:16" ht="30" customHeight="1" x14ac:dyDescent="0.15">
      <c r="A1" s="7" t="s">
        <v>55</v>
      </c>
      <c r="B1" s="7"/>
      <c r="D1" s="204" t="s">
        <v>25</v>
      </c>
      <c r="E1" s="204"/>
      <c r="F1" s="204"/>
      <c r="G1" s="204"/>
      <c r="H1" s="204"/>
      <c r="I1" s="204"/>
      <c r="J1" s="204"/>
      <c r="K1" s="204"/>
      <c r="L1" s="204"/>
      <c r="M1" s="204"/>
    </row>
    <row r="2" spans="1:16" ht="30" customHeight="1" x14ac:dyDescent="0.15">
      <c r="A2" s="207" t="str">
        <f ca="1">RIGHT(CELL("filename",A2),
 LEN(CELL("filename",A2))
       -FIND("]",CELL("filename",A2)))</f>
        <v>⑯年月支払分</v>
      </c>
      <c r="B2" s="207"/>
      <c r="C2" s="207"/>
      <c r="D2" s="207"/>
      <c r="E2" s="207"/>
      <c r="F2" s="207"/>
      <c r="G2" s="207"/>
      <c r="H2" s="207"/>
      <c r="I2" s="207"/>
      <c r="J2" s="207"/>
      <c r="K2" s="207"/>
      <c r="L2" s="207"/>
      <c r="M2" s="207"/>
    </row>
    <row r="3" spans="1:16" ht="30" customHeight="1" x14ac:dyDescent="0.15">
      <c r="A3" s="205" t="s">
        <v>30</v>
      </c>
      <c r="B3" s="205"/>
      <c r="C3" s="205" t="str">
        <f>IF('人件費総括表・遂行状況（様式8号別紙2-1）'!$B$3="",
     "",
     '人件費総括表・遂行状況（様式8号別紙2-1）'!$B$3)</f>
        <v/>
      </c>
      <c r="D3" s="205"/>
      <c r="E3" s="205"/>
      <c r="F3" s="105"/>
      <c r="G3" s="9"/>
      <c r="H3" s="9"/>
      <c r="I3" s="9"/>
      <c r="J3" s="9"/>
      <c r="K3" s="9"/>
      <c r="L3" s="9"/>
      <c r="M3" s="9"/>
    </row>
    <row r="4" spans="1:16" ht="30" customHeight="1" x14ac:dyDescent="0.15">
      <c r="A4" s="198" t="s">
        <v>14</v>
      </c>
      <c r="B4" s="198"/>
      <c r="C4" s="205" t="str">
        <f>IF(従業員別人件費総括表!$B$5="",
     "",
     従業員別人件費総括表!$B$5)</f>
        <v/>
      </c>
      <c r="D4" s="205"/>
      <c r="E4" s="205"/>
      <c r="F4" s="105"/>
      <c r="G4" s="10"/>
      <c r="H4" s="10"/>
      <c r="I4" s="10"/>
    </row>
    <row r="5" spans="1:16" ht="30" customHeight="1" x14ac:dyDescent="0.15">
      <c r="A5" s="198" t="s">
        <v>15</v>
      </c>
      <c r="B5" s="198"/>
      <c r="C5" s="199">
        <f>従業員別人件費総括表!C7</f>
        <v>0</v>
      </c>
      <c r="D5" s="199"/>
      <c r="E5" s="199"/>
      <c r="F5" s="10" t="s">
        <v>4</v>
      </c>
      <c r="H5" s="10"/>
      <c r="I5" s="10"/>
    </row>
    <row r="6" spans="1:16" ht="30" customHeight="1" thickBot="1" x14ac:dyDescent="0.2">
      <c r="A6" s="12" t="s">
        <v>29</v>
      </c>
      <c r="B6" s="12"/>
    </row>
    <row r="7" spans="1:16" s="13" customFormat="1" ht="22.5" customHeight="1" thickBot="1" x14ac:dyDescent="0.2">
      <c r="A7" s="208" t="s">
        <v>31</v>
      </c>
      <c r="B7" s="201"/>
      <c r="C7" s="202" t="s">
        <v>16</v>
      </c>
      <c r="D7" s="202"/>
      <c r="E7" s="202"/>
      <c r="F7" s="111" t="s">
        <v>49</v>
      </c>
      <c r="G7" s="187" t="s">
        <v>17</v>
      </c>
      <c r="H7" s="203"/>
      <c r="I7" s="203"/>
      <c r="J7" s="188"/>
      <c r="K7" s="187" t="s">
        <v>18</v>
      </c>
      <c r="L7" s="188"/>
      <c r="M7" s="14" t="s">
        <v>28</v>
      </c>
      <c r="N7" s="15" t="s">
        <v>19</v>
      </c>
      <c r="O7" s="16"/>
    </row>
    <row r="8" spans="1:16" ht="22.5" customHeight="1" x14ac:dyDescent="0.15">
      <c r="A8" s="135"/>
      <c r="B8" s="162" t="str">
        <f>IF(テーブル141523242530[[#This Row],[列1]]="",
    "",
    TEXT(テーブル141523242530[[#This Row],[列1]],"(aaa)"))</f>
        <v/>
      </c>
      <c r="C8" s="151" t="s">
        <v>32</v>
      </c>
      <c r="D8" s="17" t="s">
        <v>13</v>
      </c>
      <c r="E8" s="152" t="s">
        <v>32</v>
      </c>
      <c r="F8" s="153" t="s">
        <v>32</v>
      </c>
      <c r="G8" s="18">
        <f>IF(OR(テーブル141523242530[[#This Row],[列2]]="",
          テーブル141523242530[[#This Row],[列4]]=""),
     0,
     IFERROR(HOUR(テーブル141523242530[[#This Row],[列4]]-テーブル141523242530[[#This Row],[列15]]-テーブル141523242530[[#This Row],[列2]]),
                  IFERROR(HOUR(テーブル141523242530[[#This Row],[列4]]-テーブル141523242530[[#This Row],[列2]]),
                               0)))</f>
        <v>0</v>
      </c>
      <c r="H8" s="19" t="s">
        <v>22</v>
      </c>
      <c r="I8" s="20" t="str">
        <f>IF(OR(テーブル141523242530[[#This Row],[列2]]="",
          テーブル141523242530[[#This Row],[列4]]=""),
     "00",
     IF(ISERROR(MINUTE(テーブル141523242530[[#This Row],[列4]]-テーブル141523242530[[#This Row],[列15]]-テーブル141523242530[[#This Row],[列2]])),
        IF(ISERROR(MINUTE(テーブル141523242530[[#This Row],[列4]]-テーブル141523242530[[#This Row],[列2]])),
           "00",
           IF(MINUTE(テーブル141523242530[[#This Row],[列4]]-テーブル141523242530[[#This Row],[列2]])&lt;30,
              "00",
              30)),
        IF(MINUTE(テーブル141523242530[[#This Row],[列4]]-テーブル141523242530[[#This Row],[列15]]-テーブル141523242530[[#This Row],[列2]])&lt;30,
           "00",
           30)))</f>
        <v>00</v>
      </c>
      <c r="J8" s="21" t="s">
        <v>23</v>
      </c>
      <c r="K8" s="22">
        <f>IFERROR((テーブル141523242530[[#This Row],[列5]]+テーブル141523242530[[#This Row],[列7]]/60)*$C$5,"")</f>
        <v>0</v>
      </c>
      <c r="L8" s="23" t="s">
        <v>4</v>
      </c>
      <c r="M8" s="147"/>
      <c r="N8" s="24"/>
      <c r="O8" s="50"/>
      <c r="P8" s="25"/>
    </row>
    <row r="9" spans="1:16" ht="22.5" customHeight="1" x14ac:dyDescent="0.15">
      <c r="A9" s="137"/>
      <c r="B9" s="159" t="str">
        <f>IF(テーブル141523242530[[#This Row],[列1]]="",
    "",
    TEXT(テーブル141523242530[[#This Row],[列1]],"(aaa)"))</f>
        <v/>
      </c>
      <c r="C9" s="138" t="s">
        <v>32</v>
      </c>
      <c r="D9" s="59" t="s">
        <v>13</v>
      </c>
      <c r="E9" s="143" t="s">
        <v>32</v>
      </c>
      <c r="F9" s="144" t="s">
        <v>32</v>
      </c>
      <c r="G9" s="27">
        <f>IF(OR(テーブル141523242530[[#This Row],[列2]]="",
          テーブル141523242530[[#This Row],[列4]]=""),
     0,
     IFERROR(HOUR(テーブル141523242530[[#This Row],[列4]]-テーブル141523242530[[#This Row],[列15]]-テーブル141523242530[[#This Row],[列2]]),
                  IFERROR(HOUR(テーブル141523242530[[#This Row],[列4]]-テーブル141523242530[[#This Row],[列2]]),
                               0)))</f>
        <v>0</v>
      </c>
      <c r="H9" s="28" t="s">
        <v>22</v>
      </c>
      <c r="I9" s="29" t="str">
        <f>IF(OR(テーブル141523242530[[#This Row],[列2]]="",
          テーブル141523242530[[#This Row],[列4]]=""),
     "00",
     IF(ISERROR(MINUTE(テーブル141523242530[[#This Row],[列4]]-テーブル141523242530[[#This Row],[列15]]-テーブル141523242530[[#This Row],[列2]])),
        IF(ISERROR(MINUTE(テーブル141523242530[[#This Row],[列4]]-テーブル141523242530[[#This Row],[列2]])),
           "00",
           IF(MINUTE(テーブル141523242530[[#This Row],[列4]]-テーブル141523242530[[#This Row],[列2]])&lt;30,
              "00",
              30)),
        IF(MINUTE(テーブル141523242530[[#This Row],[列4]]-テーブル141523242530[[#This Row],[列15]]-テーブル141523242530[[#This Row],[列2]])&lt;30,
           "00",
           30)))</f>
        <v>00</v>
      </c>
      <c r="J9" s="30" t="s">
        <v>23</v>
      </c>
      <c r="K9" s="31">
        <f>IFERROR((テーブル141523242530[[#This Row],[列5]]+テーブル141523242530[[#This Row],[列7]]/60)*$C$5,"")</f>
        <v>0</v>
      </c>
      <c r="L9" s="32" t="s">
        <v>4</v>
      </c>
      <c r="M9" s="148"/>
      <c r="N9" s="33"/>
      <c r="O9" s="50"/>
      <c r="P9" s="25"/>
    </row>
    <row r="10" spans="1:16" ht="22.5" customHeight="1" x14ac:dyDescent="0.15">
      <c r="A10" s="137"/>
      <c r="B10" s="160" t="str">
        <f>IF(テーブル141523242530[[#This Row],[列1]]="",
    "",
    TEXT(テーブル141523242530[[#This Row],[列1]],"(aaa)"))</f>
        <v/>
      </c>
      <c r="C10" s="138" t="s">
        <v>32</v>
      </c>
      <c r="D10" s="59" t="s">
        <v>13</v>
      </c>
      <c r="E10" s="143" t="s">
        <v>32</v>
      </c>
      <c r="F10" s="144" t="s">
        <v>32</v>
      </c>
      <c r="G10" s="27">
        <f>IF(OR(テーブル141523242530[[#This Row],[列2]]="",
          テーブル141523242530[[#This Row],[列4]]=""),
     0,
     IFERROR(HOUR(テーブル141523242530[[#This Row],[列4]]-テーブル141523242530[[#This Row],[列15]]-テーブル141523242530[[#This Row],[列2]]),
                  IFERROR(HOUR(テーブル141523242530[[#This Row],[列4]]-テーブル141523242530[[#This Row],[列2]]),
                               0)))</f>
        <v>0</v>
      </c>
      <c r="H10" s="28" t="s">
        <v>22</v>
      </c>
      <c r="I10" s="34" t="str">
        <f>IF(OR(テーブル141523242530[[#This Row],[列2]]="",
          テーブル141523242530[[#This Row],[列4]]=""),
     "00",
     IF(ISERROR(MINUTE(テーブル141523242530[[#This Row],[列4]]-テーブル141523242530[[#This Row],[列15]]-テーブル141523242530[[#This Row],[列2]])),
        IF(ISERROR(MINUTE(テーブル141523242530[[#This Row],[列4]]-テーブル141523242530[[#This Row],[列2]])),
           "00",
           IF(MINUTE(テーブル141523242530[[#This Row],[列4]]-テーブル141523242530[[#This Row],[列2]])&lt;30,
              "00",
              30)),
        IF(MINUTE(テーブル141523242530[[#This Row],[列4]]-テーブル141523242530[[#This Row],[列15]]-テーブル141523242530[[#This Row],[列2]])&lt;30,
           "00",
           30)))</f>
        <v>00</v>
      </c>
      <c r="J10" s="30" t="s">
        <v>23</v>
      </c>
      <c r="K10" s="31">
        <f>IFERROR((テーブル141523242530[[#This Row],[列5]]+テーブル141523242530[[#This Row],[列7]]/60)*$C$5,"")</f>
        <v>0</v>
      </c>
      <c r="L10" s="32" t="s">
        <v>4</v>
      </c>
      <c r="M10" s="149"/>
      <c r="N10" s="33"/>
      <c r="O10" s="50"/>
      <c r="P10" s="25"/>
    </row>
    <row r="11" spans="1:16" ht="22.5" customHeight="1" x14ac:dyDescent="0.15">
      <c r="A11" s="137"/>
      <c r="B11" s="160" t="str">
        <f>IF(テーブル141523242530[[#This Row],[列1]]="",
    "",
    TEXT(テーブル141523242530[[#This Row],[列1]],"(aaa)"))</f>
        <v/>
      </c>
      <c r="C11" s="138" t="s">
        <v>20</v>
      </c>
      <c r="D11" s="59" t="s">
        <v>21</v>
      </c>
      <c r="E11" s="143" t="s">
        <v>20</v>
      </c>
      <c r="F11" s="144" t="s">
        <v>32</v>
      </c>
      <c r="G11" s="27">
        <f>IF(OR(テーブル141523242530[[#This Row],[列2]]="",
          テーブル141523242530[[#This Row],[列4]]=""),
     0,
     IFERROR(HOUR(テーブル141523242530[[#This Row],[列4]]-テーブル141523242530[[#This Row],[列15]]-テーブル141523242530[[#This Row],[列2]]),
                  IFERROR(HOUR(テーブル141523242530[[#This Row],[列4]]-テーブル141523242530[[#This Row],[列2]]),
                               0)))</f>
        <v>0</v>
      </c>
      <c r="H11" s="28" t="s">
        <v>22</v>
      </c>
      <c r="I11" s="34" t="str">
        <f>IF(OR(テーブル141523242530[[#This Row],[列2]]="",
          テーブル141523242530[[#This Row],[列4]]=""),
     "00",
     IF(ISERROR(MINUTE(テーブル141523242530[[#This Row],[列4]]-テーブル141523242530[[#This Row],[列15]]-テーブル141523242530[[#This Row],[列2]])),
        IF(ISERROR(MINUTE(テーブル141523242530[[#This Row],[列4]]-テーブル141523242530[[#This Row],[列2]])),
           "00",
           IF(MINUTE(テーブル141523242530[[#This Row],[列4]]-テーブル141523242530[[#This Row],[列2]])&lt;30,
              "00",
              30)),
        IF(MINUTE(テーブル141523242530[[#This Row],[列4]]-テーブル141523242530[[#This Row],[列15]]-テーブル141523242530[[#This Row],[列2]])&lt;30,
           "00",
           30)))</f>
        <v>00</v>
      </c>
      <c r="J11" s="30" t="s">
        <v>23</v>
      </c>
      <c r="K11" s="31">
        <f>IFERROR((テーブル141523242530[[#This Row],[列5]]+テーブル141523242530[[#This Row],[列7]]/60)*$C$5,"")</f>
        <v>0</v>
      </c>
      <c r="L11" s="32" t="s">
        <v>4</v>
      </c>
      <c r="M11" s="149"/>
      <c r="N11" s="33"/>
      <c r="O11" s="50"/>
      <c r="P11" s="25"/>
    </row>
    <row r="12" spans="1:16" ht="22.5" customHeight="1" x14ac:dyDescent="0.15">
      <c r="A12" s="137"/>
      <c r="B12" s="160" t="str">
        <f>IF(テーブル141523242530[[#This Row],[列1]]="",
    "",
    TEXT(テーブル141523242530[[#This Row],[列1]],"(aaa)"))</f>
        <v/>
      </c>
      <c r="C12" s="138" t="s">
        <v>20</v>
      </c>
      <c r="D12" s="59" t="s">
        <v>21</v>
      </c>
      <c r="E12" s="143" t="s">
        <v>20</v>
      </c>
      <c r="F12" s="144" t="s">
        <v>32</v>
      </c>
      <c r="G12" s="27">
        <f>IF(OR(テーブル141523242530[[#This Row],[列2]]="",
          テーブル141523242530[[#This Row],[列4]]=""),
     0,
     IFERROR(HOUR(テーブル141523242530[[#This Row],[列4]]-テーブル141523242530[[#This Row],[列15]]-テーブル141523242530[[#This Row],[列2]]),
                  IFERROR(HOUR(テーブル141523242530[[#This Row],[列4]]-テーブル141523242530[[#This Row],[列2]]),
                               0)))</f>
        <v>0</v>
      </c>
      <c r="H12" s="28" t="s">
        <v>22</v>
      </c>
      <c r="I12" s="34" t="str">
        <f>IF(OR(テーブル141523242530[[#This Row],[列2]]="",
          テーブル141523242530[[#This Row],[列4]]=""),
     "00",
     IF(ISERROR(MINUTE(テーブル141523242530[[#This Row],[列4]]-テーブル141523242530[[#This Row],[列15]]-テーブル141523242530[[#This Row],[列2]])),
        IF(ISERROR(MINUTE(テーブル141523242530[[#This Row],[列4]]-テーブル141523242530[[#This Row],[列2]])),
           "00",
           IF(MINUTE(テーブル141523242530[[#This Row],[列4]]-テーブル141523242530[[#This Row],[列2]])&lt;30,
              "00",
              30)),
        IF(MINUTE(テーブル141523242530[[#This Row],[列4]]-テーブル141523242530[[#This Row],[列15]]-テーブル141523242530[[#This Row],[列2]])&lt;30,
           "00",
           30)))</f>
        <v>00</v>
      </c>
      <c r="J12" s="30" t="s">
        <v>23</v>
      </c>
      <c r="K12" s="31">
        <f>IFERROR((テーブル141523242530[[#This Row],[列5]]+テーブル141523242530[[#This Row],[列7]]/60)*$C$5,"")</f>
        <v>0</v>
      </c>
      <c r="L12" s="32" t="s">
        <v>4</v>
      </c>
      <c r="M12" s="149"/>
      <c r="N12" s="33"/>
      <c r="O12" s="50"/>
      <c r="P12" s="25"/>
    </row>
    <row r="13" spans="1:16" ht="22.5" customHeight="1" x14ac:dyDescent="0.15">
      <c r="A13" s="137"/>
      <c r="B13" s="160" t="str">
        <f>IF(テーブル141523242530[[#This Row],[列1]]="",
    "",
    TEXT(テーブル141523242530[[#This Row],[列1]],"(aaa)"))</f>
        <v/>
      </c>
      <c r="C13" s="138" t="s">
        <v>20</v>
      </c>
      <c r="D13" s="59" t="s">
        <v>21</v>
      </c>
      <c r="E13" s="143" t="s">
        <v>20</v>
      </c>
      <c r="F13" s="144" t="s">
        <v>32</v>
      </c>
      <c r="G13" s="27">
        <f>IF(OR(テーブル141523242530[[#This Row],[列2]]="",
          テーブル141523242530[[#This Row],[列4]]=""),
     0,
     IFERROR(HOUR(テーブル141523242530[[#This Row],[列4]]-テーブル141523242530[[#This Row],[列15]]-テーブル141523242530[[#This Row],[列2]]),
                  IFERROR(HOUR(テーブル141523242530[[#This Row],[列4]]-テーブル141523242530[[#This Row],[列2]]),
                               0)))</f>
        <v>0</v>
      </c>
      <c r="H13" s="28" t="s">
        <v>22</v>
      </c>
      <c r="I13" s="34" t="str">
        <f>IF(OR(テーブル141523242530[[#This Row],[列2]]="",
          テーブル141523242530[[#This Row],[列4]]=""),
     "00",
     IF(ISERROR(MINUTE(テーブル141523242530[[#This Row],[列4]]-テーブル141523242530[[#This Row],[列15]]-テーブル141523242530[[#This Row],[列2]])),
        IF(ISERROR(MINUTE(テーブル141523242530[[#This Row],[列4]]-テーブル141523242530[[#This Row],[列2]])),
           "00",
           IF(MINUTE(テーブル141523242530[[#This Row],[列4]]-テーブル141523242530[[#This Row],[列2]])&lt;30,
              "00",
              30)),
        IF(MINUTE(テーブル141523242530[[#This Row],[列4]]-テーブル141523242530[[#This Row],[列15]]-テーブル141523242530[[#This Row],[列2]])&lt;30,
           "00",
           30)))</f>
        <v>00</v>
      </c>
      <c r="J13" s="30" t="s">
        <v>23</v>
      </c>
      <c r="K13" s="31">
        <f>IFERROR((テーブル141523242530[[#This Row],[列5]]+テーブル141523242530[[#This Row],[列7]]/60)*$C$5,"")</f>
        <v>0</v>
      </c>
      <c r="L13" s="32" t="s">
        <v>4</v>
      </c>
      <c r="M13" s="149"/>
      <c r="N13" s="33"/>
      <c r="O13" s="50"/>
      <c r="P13" s="25"/>
    </row>
    <row r="14" spans="1:16" ht="22.5" customHeight="1" x14ac:dyDescent="0.15">
      <c r="A14" s="137"/>
      <c r="B14" s="160" t="str">
        <f>IF(テーブル141523242530[[#This Row],[列1]]="",
    "",
    TEXT(テーブル141523242530[[#This Row],[列1]],"(aaa)"))</f>
        <v/>
      </c>
      <c r="C14" s="138" t="s">
        <v>20</v>
      </c>
      <c r="D14" s="59" t="s">
        <v>21</v>
      </c>
      <c r="E14" s="143" t="s">
        <v>20</v>
      </c>
      <c r="F14" s="144" t="s">
        <v>32</v>
      </c>
      <c r="G14" s="27">
        <f>IF(OR(テーブル141523242530[[#This Row],[列2]]="",
          テーブル141523242530[[#This Row],[列4]]=""),
     0,
     IFERROR(HOUR(テーブル141523242530[[#This Row],[列4]]-テーブル141523242530[[#This Row],[列15]]-テーブル141523242530[[#This Row],[列2]]),
                  IFERROR(HOUR(テーブル141523242530[[#This Row],[列4]]-テーブル141523242530[[#This Row],[列2]]),
                               0)))</f>
        <v>0</v>
      </c>
      <c r="H14" s="28" t="s">
        <v>22</v>
      </c>
      <c r="I14" s="34" t="str">
        <f>IF(OR(テーブル141523242530[[#This Row],[列2]]="",
          テーブル141523242530[[#This Row],[列4]]=""),
     "00",
     IF(ISERROR(MINUTE(テーブル141523242530[[#This Row],[列4]]-テーブル141523242530[[#This Row],[列15]]-テーブル141523242530[[#This Row],[列2]])),
        IF(ISERROR(MINUTE(テーブル141523242530[[#This Row],[列4]]-テーブル141523242530[[#This Row],[列2]])),
           "00",
           IF(MINUTE(テーブル141523242530[[#This Row],[列4]]-テーブル141523242530[[#This Row],[列2]])&lt;30,
              "00",
              30)),
        IF(MINUTE(テーブル141523242530[[#This Row],[列4]]-テーブル141523242530[[#This Row],[列15]]-テーブル141523242530[[#This Row],[列2]])&lt;30,
           "00",
           30)))</f>
        <v>00</v>
      </c>
      <c r="J14" s="30" t="s">
        <v>23</v>
      </c>
      <c r="K14" s="31">
        <f>IFERROR((テーブル141523242530[[#This Row],[列5]]+テーブル141523242530[[#This Row],[列7]]/60)*$C$5,"")</f>
        <v>0</v>
      </c>
      <c r="L14" s="32" t="s">
        <v>4</v>
      </c>
      <c r="M14" s="149"/>
      <c r="N14" s="33"/>
      <c r="O14" s="50"/>
      <c r="P14" s="25"/>
    </row>
    <row r="15" spans="1:16" ht="22.5" customHeight="1" x14ac:dyDescent="0.15">
      <c r="A15" s="137"/>
      <c r="B15" s="160" t="str">
        <f>IF(テーブル141523242530[[#This Row],[列1]]="",
    "",
    TEXT(テーブル141523242530[[#This Row],[列1]],"(aaa)"))</f>
        <v/>
      </c>
      <c r="C15" s="138" t="s">
        <v>20</v>
      </c>
      <c r="D15" s="59" t="s">
        <v>21</v>
      </c>
      <c r="E15" s="143" t="s">
        <v>20</v>
      </c>
      <c r="F15" s="144" t="s">
        <v>32</v>
      </c>
      <c r="G15" s="27">
        <f>IF(OR(テーブル141523242530[[#This Row],[列2]]="",
          テーブル141523242530[[#This Row],[列4]]=""),
     0,
     IFERROR(HOUR(テーブル141523242530[[#This Row],[列4]]-テーブル141523242530[[#This Row],[列15]]-テーブル141523242530[[#This Row],[列2]]),
                  IFERROR(HOUR(テーブル141523242530[[#This Row],[列4]]-テーブル141523242530[[#This Row],[列2]]),
                               0)))</f>
        <v>0</v>
      </c>
      <c r="H15" s="28" t="s">
        <v>22</v>
      </c>
      <c r="I15" s="34" t="str">
        <f>IF(OR(テーブル141523242530[[#This Row],[列2]]="",
          テーブル141523242530[[#This Row],[列4]]=""),
     "00",
     IF(ISERROR(MINUTE(テーブル141523242530[[#This Row],[列4]]-テーブル141523242530[[#This Row],[列15]]-テーブル141523242530[[#This Row],[列2]])),
        IF(ISERROR(MINUTE(テーブル141523242530[[#This Row],[列4]]-テーブル141523242530[[#This Row],[列2]])),
           "00",
           IF(MINUTE(テーブル141523242530[[#This Row],[列4]]-テーブル141523242530[[#This Row],[列2]])&lt;30,
              "00",
              30)),
        IF(MINUTE(テーブル141523242530[[#This Row],[列4]]-テーブル141523242530[[#This Row],[列15]]-テーブル141523242530[[#This Row],[列2]])&lt;30,
           "00",
           30)))</f>
        <v>00</v>
      </c>
      <c r="J15" s="30" t="s">
        <v>23</v>
      </c>
      <c r="K15" s="31">
        <f>IFERROR((テーブル141523242530[[#This Row],[列5]]+テーブル141523242530[[#This Row],[列7]]/60)*$C$5,"")</f>
        <v>0</v>
      </c>
      <c r="L15" s="32" t="s">
        <v>4</v>
      </c>
      <c r="M15" s="149"/>
      <c r="N15" s="33"/>
      <c r="O15" s="50"/>
      <c r="P15" s="25"/>
    </row>
    <row r="16" spans="1:16" ht="22.5" customHeight="1" x14ac:dyDescent="0.15">
      <c r="A16" s="137"/>
      <c r="B16" s="160" t="str">
        <f>IF(テーブル141523242530[[#This Row],[列1]]="",
    "",
    TEXT(テーブル141523242530[[#This Row],[列1]],"(aaa)"))</f>
        <v/>
      </c>
      <c r="C16" s="138" t="s">
        <v>20</v>
      </c>
      <c r="D16" s="59" t="s">
        <v>21</v>
      </c>
      <c r="E16" s="143" t="s">
        <v>20</v>
      </c>
      <c r="F16" s="144" t="s">
        <v>32</v>
      </c>
      <c r="G16" s="27">
        <f>IF(OR(テーブル141523242530[[#This Row],[列2]]="",
          テーブル141523242530[[#This Row],[列4]]=""),
     0,
     IFERROR(HOUR(テーブル141523242530[[#This Row],[列4]]-テーブル141523242530[[#This Row],[列15]]-テーブル141523242530[[#This Row],[列2]]),
                  IFERROR(HOUR(テーブル141523242530[[#This Row],[列4]]-テーブル141523242530[[#This Row],[列2]]),
                               0)))</f>
        <v>0</v>
      </c>
      <c r="H16" s="28" t="s">
        <v>22</v>
      </c>
      <c r="I16" s="34" t="str">
        <f>IF(OR(テーブル141523242530[[#This Row],[列2]]="",
          テーブル141523242530[[#This Row],[列4]]=""),
     "00",
     IF(ISERROR(MINUTE(テーブル141523242530[[#This Row],[列4]]-テーブル141523242530[[#This Row],[列15]]-テーブル141523242530[[#This Row],[列2]])),
        IF(ISERROR(MINUTE(テーブル141523242530[[#This Row],[列4]]-テーブル141523242530[[#This Row],[列2]])),
           "00",
           IF(MINUTE(テーブル141523242530[[#This Row],[列4]]-テーブル141523242530[[#This Row],[列2]])&lt;30,
              "00",
              30)),
        IF(MINUTE(テーブル141523242530[[#This Row],[列4]]-テーブル141523242530[[#This Row],[列15]]-テーブル141523242530[[#This Row],[列2]])&lt;30,
           "00",
           30)))</f>
        <v>00</v>
      </c>
      <c r="J16" s="30" t="s">
        <v>23</v>
      </c>
      <c r="K16" s="31">
        <f>IFERROR((テーブル141523242530[[#This Row],[列5]]+テーブル141523242530[[#This Row],[列7]]/60)*$C$5,"")</f>
        <v>0</v>
      </c>
      <c r="L16" s="32" t="s">
        <v>4</v>
      </c>
      <c r="M16" s="149"/>
      <c r="N16" s="33"/>
      <c r="O16" s="50"/>
      <c r="P16" s="25"/>
    </row>
    <row r="17" spans="1:16" ht="22.5" customHeight="1" x14ac:dyDescent="0.15">
      <c r="A17" s="137"/>
      <c r="B17" s="160" t="str">
        <f>IF(テーブル141523242530[[#This Row],[列1]]="",
    "",
    TEXT(テーブル141523242530[[#This Row],[列1]],"(aaa)"))</f>
        <v/>
      </c>
      <c r="C17" s="138" t="s">
        <v>20</v>
      </c>
      <c r="D17" s="59" t="s">
        <v>21</v>
      </c>
      <c r="E17" s="143" t="s">
        <v>20</v>
      </c>
      <c r="F17" s="144" t="s">
        <v>32</v>
      </c>
      <c r="G17" s="27">
        <f>IF(OR(テーブル141523242530[[#This Row],[列2]]="",
          テーブル141523242530[[#This Row],[列4]]=""),
     0,
     IFERROR(HOUR(テーブル141523242530[[#This Row],[列4]]-テーブル141523242530[[#This Row],[列15]]-テーブル141523242530[[#This Row],[列2]]),
                  IFERROR(HOUR(テーブル141523242530[[#This Row],[列4]]-テーブル141523242530[[#This Row],[列2]]),
                               0)))</f>
        <v>0</v>
      </c>
      <c r="H17" s="28" t="s">
        <v>22</v>
      </c>
      <c r="I17" s="34" t="str">
        <f>IF(OR(テーブル141523242530[[#This Row],[列2]]="",
          テーブル141523242530[[#This Row],[列4]]=""),
     "00",
     IF(ISERROR(MINUTE(テーブル141523242530[[#This Row],[列4]]-テーブル141523242530[[#This Row],[列15]]-テーブル141523242530[[#This Row],[列2]])),
        IF(ISERROR(MINUTE(テーブル141523242530[[#This Row],[列4]]-テーブル141523242530[[#This Row],[列2]])),
           "00",
           IF(MINUTE(テーブル141523242530[[#This Row],[列4]]-テーブル141523242530[[#This Row],[列2]])&lt;30,
              "00",
              30)),
        IF(MINUTE(テーブル141523242530[[#This Row],[列4]]-テーブル141523242530[[#This Row],[列15]]-テーブル141523242530[[#This Row],[列2]])&lt;30,
           "00",
           30)))</f>
        <v>00</v>
      </c>
      <c r="J17" s="30" t="s">
        <v>23</v>
      </c>
      <c r="K17" s="31">
        <f>IFERROR((テーブル141523242530[[#This Row],[列5]]+テーブル141523242530[[#This Row],[列7]]/60)*$C$5,"")</f>
        <v>0</v>
      </c>
      <c r="L17" s="32" t="s">
        <v>4</v>
      </c>
      <c r="M17" s="149"/>
      <c r="N17" s="33"/>
      <c r="O17" s="50"/>
      <c r="P17" s="25"/>
    </row>
    <row r="18" spans="1:16" ht="22.5" customHeight="1" x14ac:dyDescent="0.15">
      <c r="A18" s="137"/>
      <c r="B18" s="160" t="str">
        <f>IF(テーブル141523242530[[#This Row],[列1]]="",
    "",
    TEXT(テーブル141523242530[[#This Row],[列1]],"(aaa)"))</f>
        <v/>
      </c>
      <c r="C18" s="138" t="s">
        <v>20</v>
      </c>
      <c r="D18" s="59" t="s">
        <v>21</v>
      </c>
      <c r="E18" s="143" t="s">
        <v>20</v>
      </c>
      <c r="F18" s="144" t="s">
        <v>32</v>
      </c>
      <c r="G18" s="27">
        <f>IF(OR(テーブル141523242530[[#This Row],[列2]]="",
          テーブル141523242530[[#This Row],[列4]]=""),
     0,
     IFERROR(HOUR(テーブル141523242530[[#This Row],[列4]]-テーブル141523242530[[#This Row],[列15]]-テーブル141523242530[[#This Row],[列2]]),
                  IFERROR(HOUR(テーブル141523242530[[#This Row],[列4]]-テーブル141523242530[[#This Row],[列2]]),
                               0)))</f>
        <v>0</v>
      </c>
      <c r="H18" s="28" t="s">
        <v>22</v>
      </c>
      <c r="I18" s="34" t="str">
        <f>IF(OR(テーブル141523242530[[#This Row],[列2]]="",
          テーブル141523242530[[#This Row],[列4]]=""),
     "00",
     IF(ISERROR(MINUTE(テーブル141523242530[[#This Row],[列4]]-テーブル141523242530[[#This Row],[列15]]-テーブル141523242530[[#This Row],[列2]])),
        IF(ISERROR(MINUTE(テーブル141523242530[[#This Row],[列4]]-テーブル141523242530[[#This Row],[列2]])),
           "00",
           IF(MINUTE(テーブル141523242530[[#This Row],[列4]]-テーブル141523242530[[#This Row],[列2]])&lt;30,
              "00",
              30)),
        IF(MINUTE(テーブル141523242530[[#This Row],[列4]]-テーブル141523242530[[#This Row],[列15]]-テーブル141523242530[[#This Row],[列2]])&lt;30,
           "00",
           30)))</f>
        <v>00</v>
      </c>
      <c r="J18" s="30" t="s">
        <v>23</v>
      </c>
      <c r="K18" s="31">
        <f>IFERROR((テーブル141523242530[[#This Row],[列5]]+テーブル141523242530[[#This Row],[列7]]/60)*$C$5,"")</f>
        <v>0</v>
      </c>
      <c r="L18" s="32" t="s">
        <v>4</v>
      </c>
      <c r="M18" s="149"/>
      <c r="N18" s="33"/>
      <c r="O18" s="50"/>
      <c r="P18" s="25"/>
    </row>
    <row r="19" spans="1:16" ht="22.5" customHeight="1" x14ac:dyDescent="0.15">
      <c r="A19" s="137"/>
      <c r="B19" s="160" t="str">
        <f>IF(テーブル141523242530[[#This Row],[列1]]="",
    "",
    TEXT(テーブル141523242530[[#This Row],[列1]],"(aaa)"))</f>
        <v/>
      </c>
      <c r="C19" s="138" t="s">
        <v>20</v>
      </c>
      <c r="D19" s="59" t="s">
        <v>21</v>
      </c>
      <c r="E19" s="143" t="s">
        <v>20</v>
      </c>
      <c r="F19" s="144" t="s">
        <v>32</v>
      </c>
      <c r="G19" s="27">
        <f>IF(OR(テーブル141523242530[[#This Row],[列2]]="",
          テーブル141523242530[[#This Row],[列4]]=""),
     0,
     IFERROR(HOUR(テーブル141523242530[[#This Row],[列4]]-テーブル141523242530[[#This Row],[列15]]-テーブル141523242530[[#This Row],[列2]]),
                  IFERROR(HOUR(テーブル141523242530[[#This Row],[列4]]-テーブル141523242530[[#This Row],[列2]]),
                               0)))</f>
        <v>0</v>
      </c>
      <c r="H19" s="28" t="s">
        <v>22</v>
      </c>
      <c r="I19" s="34" t="str">
        <f>IF(OR(テーブル141523242530[[#This Row],[列2]]="",
          テーブル141523242530[[#This Row],[列4]]=""),
     "00",
     IF(ISERROR(MINUTE(テーブル141523242530[[#This Row],[列4]]-テーブル141523242530[[#This Row],[列15]]-テーブル141523242530[[#This Row],[列2]])),
        IF(ISERROR(MINUTE(テーブル141523242530[[#This Row],[列4]]-テーブル141523242530[[#This Row],[列2]])),
           "00",
           IF(MINUTE(テーブル141523242530[[#This Row],[列4]]-テーブル141523242530[[#This Row],[列2]])&lt;30,
              "00",
              30)),
        IF(MINUTE(テーブル141523242530[[#This Row],[列4]]-テーブル141523242530[[#This Row],[列15]]-テーブル141523242530[[#This Row],[列2]])&lt;30,
           "00",
           30)))</f>
        <v>00</v>
      </c>
      <c r="J19" s="30" t="s">
        <v>23</v>
      </c>
      <c r="K19" s="31">
        <f>IFERROR((テーブル141523242530[[#This Row],[列5]]+テーブル141523242530[[#This Row],[列7]]/60)*$C$5,"")</f>
        <v>0</v>
      </c>
      <c r="L19" s="32" t="s">
        <v>4</v>
      </c>
      <c r="M19" s="149"/>
      <c r="N19" s="33"/>
      <c r="O19" s="50"/>
      <c r="P19" s="25"/>
    </row>
    <row r="20" spans="1:16" ht="22.5" customHeight="1" x14ac:dyDescent="0.15">
      <c r="A20" s="137"/>
      <c r="B20" s="160" t="str">
        <f>IF(テーブル141523242530[[#This Row],[列1]]="",
    "",
    TEXT(テーブル141523242530[[#This Row],[列1]],"(aaa)"))</f>
        <v/>
      </c>
      <c r="C20" s="138" t="s">
        <v>20</v>
      </c>
      <c r="D20" s="59" t="s">
        <v>21</v>
      </c>
      <c r="E20" s="143" t="s">
        <v>20</v>
      </c>
      <c r="F20" s="144" t="s">
        <v>32</v>
      </c>
      <c r="G20" s="27">
        <f>IF(OR(テーブル141523242530[[#This Row],[列2]]="",
          テーブル141523242530[[#This Row],[列4]]=""),
     0,
     IFERROR(HOUR(テーブル141523242530[[#This Row],[列4]]-テーブル141523242530[[#This Row],[列15]]-テーブル141523242530[[#This Row],[列2]]),
                  IFERROR(HOUR(テーブル141523242530[[#This Row],[列4]]-テーブル141523242530[[#This Row],[列2]]),
                               0)))</f>
        <v>0</v>
      </c>
      <c r="H20" s="28" t="s">
        <v>22</v>
      </c>
      <c r="I20" s="34" t="str">
        <f>IF(OR(テーブル141523242530[[#This Row],[列2]]="",
          テーブル141523242530[[#This Row],[列4]]=""),
     "00",
     IF(ISERROR(MINUTE(テーブル141523242530[[#This Row],[列4]]-テーブル141523242530[[#This Row],[列15]]-テーブル141523242530[[#This Row],[列2]])),
        IF(ISERROR(MINUTE(テーブル141523242530[[#This Row],[列4]]-テーブル141523242530[[#This Row],[列2]])),
           "00",
           IF(MINUTE(テーブル141523242530[[#This Row],[列4]]-テーブル141523242530[[#This Row],[列2]])&lt;30,
              "00",
              30)),
        IF(MINUTE(テーブル141523242530[[#This Row],[列4]]-テーブル141523242530[[#This Row],[列15]]-テーブル141523242530[[#This Row],[列2]])&lt;30,
           "00",
           30)))</f>
        <v>00</v>
      </c>
      <c r="J20" s="30" t="s">
        <v>23</v>
      </c>
      <c r="K20" s="31">
        <f>IFERROR((テーブル141523242530[[#This Row],[列5]]+テーブル141523242530[[#This Row],[列7]]/60)*$C$5,"")</f>
        <v>0</v>
      </c>
      <c r="L20" s="32" t="s">
        <v>4</v>
      </c>
      <c r="M20" s="149"/>
      <c r="N20" s="33"/>
      <c r="O20" s="50"/>
      <c r="P20" s="25"/>
    </row>
    <row r="21" spans="1:16" ht="22.5" customHeight="1" x14ac:dyDescent="0.15">
      <c r="A21" s="137"/>
      <c r="B21" s="160" t="str">
        <f>IF(テーブル141523242530[[#This Row],[列1]]="",
    "",
    TEXT(テーブル141523242530[[#This Row],[列1]],"(aaa)"))</f>
        <v/>
      </c>
      <c r="C21" s="138" t="s">
        <v>20</v>
      </c>
      <c r="D21" s="59" t="s">
        <v>21</v>
      </c>
      <c r="E21" s="143" t="s">
        <v>20</v>
      </c>
      <c r="F21" s="144" t="s">
        <v>32</v>
      </c>
      <c r="G21" s="27">
        <f>IF(OR(テーブル141523242530[[#This Row],[列2]]="",
          テーブル141523242530[[#This Row],[列4]]=""),
     0,
     IFERROR(HOUR(テーブル141523242530[[#This Row],[列4]]-テーブル141523242530[[#This Row],[列15]]-テーブル141523242530[[#This Row],[列2]]),
                  IFERROR(HOUR(テーブル141523242530[[#This Row],[列4]]-テーブル141523242530[[#This Row],[列2]]),
                               0)))</f>
        <v>0</v>
      </c>
      <c r="H21" s="28" t="s">
        <v>22</v>
      </c>
      <c r="I21" s="34" t="str">
        <f>IF(OR(テーブル141523242530[[#This Row],[列2]]="",
          テーブル141523242530[[#This Row],[列4]]=""),
     "00",
     IF(ISERROR(MINUTE(テーブル141523242530[[#This Row],[列4]]-テーブル141523242530[[#This Row],[列15]]-テーブル141523242530[[#This Row],[列2]])),
        IF(ISERROR(MINUTE(テーブル141523242530[[#This Row],[列4]]-テーブル141523242530[[#This Row],[列2]])),
           "00",
           IF(MINUTE(テーブル141523242530[[#This Row],[列4]]-テーブル141523242530[[#This Row],[列2]])&lt;30,
              "00",
              30)),
        IF(MINUTE(テーブル141523242530[[#This Row],[列4]]-テーブル141523242530[[#This Row],[列15]]-テーブル141523242530[[#This Row],[列2]])&lt;30,
           "00",
           30)))</f>
        <v>00</v>
      </c>
      <c r="J21" s="30" t="s">
        <v>23</v>
      </c>
      <c r="K21" s="31">
        <f>IFERROR((テーブル141523242530[[#This Row],[列5]]+テーブル141523242530[[#This Row],[列7]]/60)*$C$5,"")</f>
        <v>0</v>
      </c>
      <c r="L21" s="32" t="s">
        <v>4</v>
      </c>
      <c r="M21" s="149"/>
      <c r="N21" s="33"/>
      <c r="O21" s="50"/>
      <c r="P21" s="25"/>
    </row>
    <row r="22" spans="1:16" ht="22.5" customHeight="1" x14ac:dyDescent="0.15">
      <c r="A22" s="137"/>
      <c r="B22" s="160" t="str">
        <f>IF(テーブル141523242530[[#This Row],[列1]]="",
    "",
    TEXT(テーブル141523242530[[#This Row],[列1]],"(aaa)"))</f>
        <v/>
      </c>
      <c r="C22" s="138" t="s">
        <v>20</v>
      </c>
      <c r="D22" s="59" t="s">
        <v>21</v>
      </c>
      <c r="E22" s="143" t="s">
        <v>20</v>
      </c>
      <c r="F22" s="144" t="s">
        <v>32</v>
      </c>
      <c r="G22" s="27">
        <f>IF(OR(テーブル141523242530[[#This Row],[列2]]="",
          テーブル141523242530[[#This Row],[列4]]=""),
     0,
     IFERROR(HOUR(テーブル141523242530[[#This Row],[列4]]-テーブル141523242530[[#This Row],[列15]]-テーブル141523242530[[#This Row],[列2]]),
                  IFERROR(HOUR(テーブル141523242530[[#This Row],[列4]]-テーブル141523242530[[#This Row],[列2]]),
                               0)))</f>
        <v>0</v>
      </c>
      <c r="H22" s="28" t="s">
        <v>22</v>
      </c>
      <c r="I22" s="34" t="str">
        <f>IF(OR(テーブル141523242530[[#This Row],[列2]]="",
          テーブル141523242530[[#This Row],[列4]]=""),
     "00",
     IF(ISERROR(MINUTE(テーブル141523242530[[#This Row],[列4]]-テーブル141523242530[[#This Row],[列15]]-テーブル141523242530[[#This Row],[列2]])),
        IF(ISERROR(MINUTE(テーブル141523242530[[#This Row],[列4]]-テーブル141523242530[[#This Row],[列2]])),
           "00",
           IF(MINUTE(テーブル141523242530[[#This Row],[列4]]-テーブル141523242530[[#This Row],[列2]])&lt;30,
              "00",
              30)),
        IF(MINUTE(テーブル141523242530[[#This Row],[列4]]-テーブル141523242530[[#This Row],[列15]]-テーブル141523242530[[#This Row],[列2]])&lt;30,
           "00",
           30)))</f>
        <v>00</v>
      </c>
      <c r="J22" s="30" t="s">
        <v>23</v>
      </c>
      <c r="K22" s="31">
        <f>IFERROR((テーブル141523242530[[#This Row],[列5]]+テーブル141523242530[[#This Row],[列7]]/60)*$C$5,"")</f>
        <v>0</v>
      </c>
      <c r="L22" s="32" t="s">
        <v>4</v>
      </c>
      <c r="M22" s="149"/>
      <c r="N22" s="33"/>
      <c r="O22" s="50"/>
      <c r="P22" s="25"/>
    </row>
    <row r="23" spans="1:16" ht="22.5" customHeight="1" x14ac:dyDescent="0.15">
      <c r="A23" s="137"/>
      <c r="B23" s="160" t="str">
        <f>IF(テーブル141523242530[[#This Row],[列1]]="",
    "",
    TEXT(テーブル141523242530[[#This Row],[列1]],"(aaa)"))</f>
        <v/>
      </c>
      <c r="C23" s="138" t="s">
        <v>20</v>
      </c>
      <c r="D23" s="59" t="s">
        <v>21</v>
      </c>
      <c r="E23" s="143" t="s">
        <v>20</v>
      </c>
      <c r="F23" s="144" t="s">
        <v>32</v>
      </c>
      <c r="G23" s="27">
        <f>IF(OR(テーブル141523242530[[#This Row],[列2]]="",
          テーブル141523242530[[#This Row],[列4]]=""),
     0,
     IFERROR(HOUR(テーブル141523242530[[#This Row],[列4]]-テーブル141523242530[[#This Row],[列15]]-テーブル141523242530[[#This Row],[列2]]),
                  IFERROR(HOUR(テーブル141523242530[[#This Row],[列4]]-テーブル141523242530[[#This Row],[列2]]),
                               0)))</f>
        <v>0</v>
      </c>
      <c r="H23" s="28" t="s">
        <v>22</v>
      </c>
      <c r="I23" s="34" t="str">
        <f>IF(OR(テーブル141523242530[[#This Row],[列2]]="",
          テーブル141523242530[[#This Row],[列4]]=""),
     "00",
     IF(ISERROR(MINUTE(テーブル141523242530[[#This Row],[列4]]-テーブル141523242530[[#This Row],[列15]]-テーブル141523242530[[#This Row],[列2]])),
        IF(ISERROR(MINUTE(テーブル141523242530[[#This Row],[列4]]-テーブル141523242530[[#This Row],[列2]])),
           "00",
           IF(MINUTE(テーブル141523242530[[#This Row],[列4]]-テーブル141523242530[[#This Row],[列2]])&lt;30,
              "00",
              30)),
        IF(MINUTE(テーブル141523242530[[#This Row],[列4]]-テーブル141523242530[[#This Row],[列15]]-テーブル141523242530[[#This Row],[列2]])&lt;30,
           "00",
           30)))</f>
        <v>00</v>
      </c>
      <c r="J23" s="30" t="s">
        <v>23</v>
      </c>
      <c r="K23" s="31">
        <f>IFERROR((テーブル141523242530[[#This Row],[列5]]+テーブル141523242530[[#This Row],[列7]]/60)*$C$5,"")</f>
        <v>0</v>
      </c>
      <c r="L23" s="32" t="s">
        <v>4</v>
      </c>
      <c r="M23" s="149"/>
      <c r="N23" s="33"/>
      <c r="O23" s="50"/>
      <c r="P23" s="25"/>
    </row>
    <row r="24" spans="1:16" ht="22.5" customHeight="1" x14ac:dyDescent="0.15">
      <c r="A24" s="137"/>
      <c r="B24" s="160" t="str">
        <f>IF(テーブル141523242530[[#This Row],[列1]]="",
    "",
    TEXT(テーブル141523242530[[#This Row],[列1]],"(aaa)"))</f>
        <v/>
      </c>
      <c r="C24" s="138" t="s">
        <v>20</v>
      </c>
      <c r="D24" s="59" t="s">
        <v>21</v>
      </c>
      <c r="E24" s="143" t="s">
        <v>20</v>
      </c>
      <c r="F24" s="144" t="s">
        <v>32</v>
      </c>
      <c r="G24" s="27">
        <f>IF(OR(テーブル141523242530[[#This Row],[列2]]="",
          テーブル141523242530[[#This Row],[列4]]=""),
     0,
     IFERROR(HOUR(テーブル141523242530[[#This Row],[列4]]-テーブル141523242530[[#This Row],[列15]]-テーブル141523242530[[#This Row],[列2]]),
                  IFERROR(HOUR(テーブル141523242530[[#This Row],[列4]]-テーブル141523242530[[#This Row],[列2]]),
                               0)))</f>
        <v>0</v>
      </c>
      <c r="H24" s="28" t="s">
        <v>22</v>
      </c>
      <c r="I24" s="34" t="str">
        <f>IF(OR(テーブル141523242530[[#This Row],[列2]]="",
          テーブル141523242530[[#This Row],[列4]]=""),
     "00",
     IF(ISERROR(MINUTE(テーブル141523242530[[#This Row],[列4]]-テーブル141523242530[[#This Row],[列15]]-テーブル141523242530[[#This Row],[列2]])),
        IF(ISERROR(MINUTE(テーブル141523242530[[#This Row],[列4]]-テーブル141523242530[[#This Row],[列2]])),
           "00",
           IF(MINUTE(テーブル141523242530[[#This Row],[列4]]-テーブル141523242530[[#This Row],[列2]])&lt;30,
              "00",
              30)),
        IF(MINUTE(テーブル141523242530[[#This Row],[列4]]-テーブル141523242530[[#This Row],[列15]]-テーブル141523242530[[#This Row],[列2]])&lt;30,
           "00",
           30)))</f>
        <v>00</v>
      </c>
      <c r="J24" s="30" t="s">
        <v>23</v>
      </c>
      <c r="K24" s="31">
        <f>IFERROR((テーブル141523242530[[#This Row],[列5]]+テーブル141523242530[[#This Row],[列7]]/60)*$C$5,"")</f>
        <v>0</v>
      </c>
      <c r="L24" s="32" t="s">
        <v>4</v>
      </c>
      <c r="M24" s="148"/>
      <c r="N24" s="33"/>
      <c r="O24" s="50"/>
      <c r="P24" s="25"/>
    </row>
    <row r="25" spans="1:16" ht="22.5" customHeight="1" x14ac:dyDescent="0.15">
      <c r="A25" s="137"/>
      <c r="B25" s="160" t="str">
        <f>IF(テーブル141523242530[[#This Row],[列1]]="",
    "",
    TEXT(テーブル141523242530[[#This Row],[列1]],"(aaa)"))</f>
        <v/>
      </c>
      <c r="C25" s="138" t="s">
        <v>20</v>
      </c>
      <c r="D25" s="59" t="s">
        <v>21</v>
      </c>
      <c r="E25" s="143" t="s">
        <v>20</v>
      </c>
      <c r="F25" s="144" t="s">
        <v>32</v>
      </c>
      <c r="G25" s="27">
        <f>IF(OR(テーブル141523242530[[#This Row],[列2]]="",
          テーブル141523242530[[#This Row],[列4]]=""),
     0,
     IFERROR(HOUR(テーブル141523242530[[#This Row],[列4]]-テーブル141523242530[[#This Row],[列15]]-テーブル141523242530[[#This Row],[列2]]),
                  IFERROR(HOUR(テーブル141523242530[[#This Row],[列4]]-テーブル141523242530[[#This Row],[列2]]),
                               0)))</f>
        <v>0</v>
      </c>
      <c r="H25" s="28" t="s">
        <v>22</v>
      </c>
      <c r="I25" s="34" t="str">
        <f>IF(OR(テーブル141523242530[[#This Row],[列2]]="",
          テーブル141523242530[[#This Row],[列4]]=""),
     "00",
     IF(ISERROR(MINUTE(テーブル141523242530[[#This Row],[列4]]-テーブル141523242530[[#This Row],[列15]]-テーブル141523242530[[#This Row],[列2]])),
        IF(ISERROR(MINUTE(テーブル141523242530[[#This Row],[列4]]-テーブル141523242530[[#This Row],[列2]])),
           "00",
           IF(MINUTE(テーブル141523242530[[#This Row],[列4]]-テーブル141523242530[[#This Row],[列2]])&lt;30,
              "00",
              30)),
        IF(MINUTE(テーブル141523242530[[#This Row],[列4]]-テーブル141523242530[[#This Row],[列15]]-テーブル141523242530[[#This Row],[列2]])&lt;30,
           "00",
           30)))</f>
        <v>00</v>
      </c>
      <c r="J25" s="30" t="s">
        <v>23</v>
      </c>
      <c r="K25" s="31">
        <f>IFERROR((テーブル141523242530[[#This Row],[列5]]+テーブル141523242530[[#This Row],[列7]]/60)*$C$5,"")</f>
        <v>0</v>
      </c>
      <c r="L25" s="32" t="s">
        <v>4</v>
      </c>
      <c r="M25" s="149"/>
      <c r="N25" s="33"/>
      <c r="O25" s="50"/>
      <c r="P25" s="25"/>
    </row>
    <row r="26" spans="1:16" ht="22.5" customHeight="1" x14ac:dyDescent="0.15">
      <c r="A26" s="137"/>
      <c r="B26" s="160" t="str">
        <f>IF(テーブル141523242530[[#This Row],[列1]]="",
    "",
    TEXT(テーブル141523242530[[#This Row],[列1]],"(aaa)"))</f>
        <v/>
      </c>
      <c r="C26" s="138" t="s">
        <v>20</v>
      </c>
      <c r="D26" s="59" t="s">
        <v>21</v>
      </c>
      <c r="E26" s="143" t="s">
        <v>20</v>
      </c>
      <c r="F26" s="144" t="s">
        <v>32</v>
      </c>
      <c r="G26" s="27">
        <f>IF(OR(テーブル141523242530[[#This Row],[列2]]="",
          テーブル141523242530[[#This Row],[列4]]=""),
     0,
     IFERROR(HOUR(テーブル141523242530[[#This Row],[列4]]-テーブル141523242530[[#This Row],[列15]]-テーブル141523242530[[#This Row],[列2]]),
                  IFERROR(HOUR(テーブル141523242530[[#This Row],[列4]]-テーブル141523242530[[#This Row],[列2]]),
                               0)))</f>
        <v>0</v>
      </c>
      <c r="H26" s="28" t="s">
        <v>22</v>
      </c>
      <c r="I26" s="34" t="str">
        <f>IF(OR(テーブル141523242530[[#This Row],[列2]]="",
          テーブル141523242530[[#This Row],[列4]]=""),
     "00",
     IF(ISERROR(MINUTE(テーブル141523242530[[#This Row],[列4]]-テーブル141523242530[[#This Row],[列15]]-テーブル141523242530[[#This Row],[列2]])),
        IF(ISERROR(MINUTE(テーブル141523242530[[#This Row],[列4]]-テーブル141523242530[[#This Row],[列2]])),
           "00",
           IF(MINUTE(テーブル141523242530[[#This Row],[列4]]-テーブル141523242530[[#This Row],[列2]])&lt;30,
              "00",
              30)),
        IF(MINUTE(テーブル141523242530[[#This Row],[列4]]-テーブル141523242530[[#This Row],[列15]]-テーブル141523242530[[#This Row],[列2]])&lt;30,
           "00",
           30)))</f>
        <v>00</v>
      </c>
      <c r="J26" s="30" t="s">
        <v>23</v>
      </c>
      <c r="K26" s="31">
        <f>IFERROR((テーブル141523242530[[#This Row],[列5]]+テーブル141523242530[[#This Row],[列7]]/60)*$C$5,"")</f>
        <v>0</v>
      </c>
      <c r="L26" s="32" t="s">
        <v>4</v>
      </c>
      <c r="M26" s="149"/>
      <c r="N26" s="33"/>
      <c r="O26" s="50"/>
      <c r="P26" s="25"/>
    </row>
    <row r="27" spans="1:16" ht="22.5" customHeight="1" x14ac:dyDescent="0.15">
      <c r="A27" s="137"/>
      <c r="B27" s="160" t="str">
        <f>IF(テーブル141523242530[[#This Row],[列1]]="",
    "",
    TEXT(テーブル141523242530[[#This Row],[列1]],"(aaa)"))</f>
        <v/>
      </c>
      <c r="C27" s="138" t="s">
        <v>20</v>
      </c>
      <c r="D27" s="59" t="s">
        <v>21</v>
      </c>
      <c r="E27" s="143" t="s">
        <v>20</v>
      </c>
      <c r="F27" s="144" t="s">
        <v>32</v>
      </c>
      <c r="G27" s="27">
        <f>IF(OR(テーブル141523242530[[#This Row],[列2]]="",
          テーブル141523242530[[#This Row],[列4]]=""),
     0,
     IFERROR(HOUR(テーブル141523242530[[#This Row],[列4]]-テーブル141523242530[[#This Row],[列15]]-テーブル141523242530[[#This Row],[列2]]),
                  IFERROR(HOUR(テーブル141523242530[[#This Row],[列4]]-テーブル141523242530[[#This Row],[列2]]),
                               0)))</f>
        <v>0</v>
      </c>
      <c r="H27" s="28" t="s">
        <v>22</v>
      </c>
      <c r="I27" s="34" t="str">
        <f>IF(OR(テーブル141523242530[[#This Row],[列2]]="",
          テーブル141523242530[[#This Row],[列4]]=""),
     "00",
     IF(ISERROR(MINUTE(テーブル141523242530[[#This Row],[列4]]-テーブル141523242530[[#This Row],[列15]]-テーブル141523242530[[#This Row],[列2]])),
        IF(ISERROR(MINUTE(テーブル141523242530[[#This Row],[列4]]-テーブル141523242530[[#This Row],[列2]])),
           "00",
           IF(MINUTE(テーブル141523242530[[#This Row],[列4]]-テーブル141523242530[[#This Row],[列2]])&lt;30,
              "00",
              30)),
        IF(MINUTE(テーブル141523242530[[#This Row],[列4]]-テーブル141523242530[[#This Row],[列15]]-テーブル141523242530[[#This Row],[列2]])&lt;30,
           "00",
           30)))</f>
        <v>00</v>
      </c>
      <c r="J27" s="30" t="s">
        <v>23</v>
      </c>
      <c r="K27" s="31">
        <f>IFERROR((テーブル141523242530[[#This Row],[列5]]+テーブル141523242530[[#This Row],[列7]]/60)*$C$5,"")</f>
        <v>0</v>
      </c>
      <c r="L27" s="32" t="s">
        <v>4</v>
      </c>
      <c r="M27" s="149"/>
      <c r="N27" s="33"/>
      <c r="O27" s="50"/>
      <c r="P27" s="25"/>
    </row>
    <row r="28" spans="1:16" ht="22.5" customHeight="1" x14ac:dyDescent="0.15">
      <c r="A28" s="137"/>
      <c r="B28" s="160" t="str">
        <f>IF(テーブル141523242530[[#This Row],[列1]]="",
    "",
    TEXT(テーブル141523242530[[#This Row],[列1]],"(aaa)"))</f>
        <v/>
      </c>
      <c r="C28" s="138" t="s">
        <v>20</v>
      </c>
      <c r="D28" s="59" t="s">
        <v>21</v>
      </c>
      <c r="E28" s="143" t="s">
        <v>20</v>
      </c>
      <c r="F28" s="144" t="s">
        <v>32</v>
      </c>
      <c r="G28" s="27">
        <f>IF(OR(テーブル141523242530[[#This Row],[列2]]="",
          テーブル141523242530[[#This Row],[列4]]=""),
     0,
     IFERROR(HOUR(テーブル141523242530[[#This Row],[列4]]-テーブル141523242530[[#This Row],[列15]]-テーブル141523242530[[#This Row],[列2]]),
                  IFERROR(HOUR(テーブル141523242530[[#This Row],[列4]]-テーブル141523242530[[#This Row],[列2]]),
                               0)))</f>
        <v>0</v>
      </c>
      <c r="H28" s="28" t="s">
        <v>22</v>
      </c>
      <c r="I28" s="34" t="str">
        <f>IF(OR(テーブル141523242530[[#This Row],[列2]]="",
          テーブル141523242530[[#This Row],[列4]]=""),
     "00",
     IF(ISERROR(MINUTE(テーブル141523242530[[#This Row],[列4]]-テーブル141523242530[[#This Row],[列15]]-テーブル141523242530[[#This Row],[列2]])),
        IF(ISERROR(MINUTE(テーブル141523242530[[#This Row],[列4]]-テーブル141523242530[[#This Row],[列2]])),
           "00",
           IF(MINUTE(テーブル141523242530[[#This Row],[列4]]-テーブル141523242530[[#This Row],[列2]])&lt;30,
              "00",
              30)),
        IF(MINUTE(テーブル141523242530[[#This Row],[列4]]-テーブル141523242530[[#This Row],[列15]]-テーブル141523242530[[#This Row],[列2]])&lt;30,
           "00",
           30)))</f>
        <v>00</v>
      </c>
      <c r="J28" s="30" t="s">
        <v>23</v>
      </c>
      <c r="K28" s="31">
        <f>IFERROR((テーブル141523242530[[#This Row],[列5]]+テーブル141523242530[[#This Row],[列7]]/60)*$C$5,"")</f>
        <v>0</v>
      </c>
      <c r="L28" s="32" t="s">
        <v>4</v>
      </c>
      <c r="M28" s="149"/>
      <c r="N28" s="33"/>
      <c r="O28" s="50"/>
      <c r="P28" s="25"/>
    </row>
    <row r="29" spans="1:16" ht="22.5" customHeight="1" x14ac:dyDescent="0.15">
      <c r="A29" s="137"/>
      <c r="B29" s="160" t="str">
        <f>IF(テーブル141523242530[[#This Row],[列1]]="",
    "",
    TEXT(テーブル141523242530[[#This Row],[列1]],"(aaa)"))</f>
        <v/>
      </c>
      <c r="C29" s="138" t="s">
        <v>20</v>
      </c>
      <c r="D29" s="59" t="s">
        <v>21</v>
      </c>
      <c r="E29" s="143" t="s">
        <v>20</v>
      </c>
      <c r="F29" s="144" t="s">
        <v>32</v>
      </c>
      <c r="G29" s="27">
        <f>IF(OR(テーブル141523242530[[#This Row],[列2]]="",
          テーブル141523242530[[#This Row],[列4]]=""),
     0,
     IFERROR(HOUR(テーブル141523242530[[#This Row],[列4]]-テーブル141523242530[[#This Row],[列15]]-テーブル141523242530[[#This Row],[列2]]),
                  IFERROR(HOUR(テーブル141523242530[[#This Row],[列4]]-テーブル141523242530[[#This Row],[列2]]),
                               0)))</f>
        <v>0</v>
      </c>
      <c r="H29" s="28" t="s">
        <v>22</v>
      </c>
      <c r="I29" s="34" t="str">
        <f>IF(OR(テーブル141523242530[[#This Row],[列2]]="",
          テーブル141523242530[[#This Row],[列4]]=""),
     "00",
     IF(ISERROR(MINUTE(テーブル141523242530[[#This Row],[列4]]-テーブル141523242530[[#This Row],[列15]]-テーブル141523242530[[#This Row],[列2]])),
        IF(ISERROR(MINUTE(テーブル141523242530[[#This Row],[列4]]-テーブル141523242530[[#This Row],[列2]])),
           "00",
           IF(MINUTE(テーブル141523242530[[#This Row],[列4]]-テーブル141523242530[[#This Row],[列2]])&lt;30,
              "00",
              30)),
        IF(MINUTE(テーブル141523242530[[#This Row],[列4]]-テーブル141523242530[[#This Row],[列15]]-テーブル141523242530[[#This Row],[列2]])&lt;30,
           "00",
           30)))</f>
        <v>00</v>
      </c>
      <c r="J29" s="30" t="s">
        <v>23</v>
      </c>
      <c r="K29" s="31">
        <f>IFERROR((テーブル141523242530[[#This Row],[列5]]+テーブル141523242530[[#This Row],[列7]]/60)*$C$5,"")</f>
        <v>0</v>
      </c>
      <c r="L29" s="32" t="s">
        <v>4</v>
      </c>
      <c r="M29" s="149"/>
      <c r="N29" s="33"/>
      <c r="O29" s="50"/>
      <c r="P29" s="25"/>
    </row>
    <row r="30" spans="1:16" ht="22.5" customHeight="1" thickBot="1" x14ac:dyDescent="0.2">
      <c r="A30" s="139"/>
      <c r="B30" s="161" t="str">
        <f>IF(テーブル141523242530[[#This Row],[列1]]="",
    "",
    TEXT(テーブル141523242530[[#This Row],[列1]],"(aaa)"))</f>
        <v/>
      </c>
      <c r="C30" s="140" t="s">
        <v>20</v>
      </c>
      <c r="D30" s="35" t="s">
        <v>21</v>
      </c>
      <c r="E30" s="145" t="s">
        <v>20</v>
      </c>
      <c r="F30" s="146" t="s">
        <v>32</v>
      </c>
      <c r="G30" s="36">
        <f>IF(OR(テーブル141523242530[[#This Row],[列2]]="",
          テーブル141523242530[[#This Row],[列4]]=""),
     0,
     IFERROR(HOUR(テーブル141523242530[[#This Row],[列4]]-テーブル141523242530[[#This Row],[列15]]-テーブル141523242530[[#This Row],[列2]]),
                  IFERROR(HOUR(テーブル141523242530[[#This Row],[列4]]-テーブル141523242530[[#This Row],[列2]]),
                               0)))</f>
        <v>0</v>
      </c>
      <c r="H30" s="37" t="s">
        <v>22</v>
      </c>
      <c r="I30" s="38" t="str">
        <f>IF(OR(テーブル141523242530[[#This Row],[列2]]="",
          テーブル141523242530[[#This Row],[列4]]=""),
     "00",
     IF(ISERROR(MINUTE(テーブル141523242530[[#This Row],[列4]]-テーブル141523242530[[#This Row],[列15]]-テーブル141523242530[[#This Row],[列2]])),
        IF(ISERROR(MINUTE(テーブル141523242530[[#This Row],[列4]]-テーブル141523242530[[#This Row],[列2]])),
           "00",
           IF(MINUTE(テーブル141523242530[[#This Row],[列4]]-テーブル141523242530[[#This Row],[列2]])&lt;30,
              "00",
              30)),
        IF(MINUTE(テーブル141523242530[[#This Row],[列4]]-テーブル141523242530[[#This Row],[列15]]-テーブル141523242530[[#This Row],[列2]])&lt;30,
           "00",
           30)))</f>
        <v>00</v>
      </c>
      <c r="J30" s="39" t="s">
        <v>23</v>
      </c>
      <c r="K30" s="40">
        <f>IFERROR((テーブル141523242530[[#This Row],[列5]]+テーブル141523242530[[#This Row],[列7]]/60)*$C$5,"")</f>
        <v>0</v>
      </c>
      <c r="L30" s="41" t="s">
        <v>4</v>
      </c>
      <c r="M30" s="150"/>
      <c r="N30" s="42"/>
      <c r="O30" s="50"/>
      <c r="P30" s="25"/>
    </row>
    <row r="31" spans="1:16" ht="22.5" customHeight="1" thickBot="1" x14ac:dyDescent="0.2">
      <c r="A31" s="189" t="s">
        <v>27</v>
      </c>
      <c r="B31" s="190"/>
      <c r="C31" s="191"/>
      <c r="D31" s="192"/>
      <c r="E31" s="193"/>
      <c r="F31" s="57"/>
      <c r="G31" s="194">
        <f>SUM(テーブル141523242530[[#All],[列5]])+SUM(テーブル141523242530[[#All],[列7]])/60</f>
        <v>0</v>
      </c>
      <c r="H31" s="195"/>
      <c r="I31" s="196" t="s">
        <v>24</v>
      </c>
      <c r="J31" s="197"/>
      <c r="K31" s="43">
        <f>SUM(テーブル141523242530[[#All],[列9]])</f>
        <v>0</v>
      </c>
      <c r="L31" s="44" t="s">
        <v>4</v>
      </c>
      <c r="M31" s="185"/>
      <c r="N31" s="186"/>
    </row>
    <row r="32" spans="1:16" x14ac:dyDescent="0.15">
      <c r="A32" s="45"/>
      <c r="B32" s="45"/>
      <c r="C32" s="46"/>
      <c r="D32" s="46"/>
      <c r="E32" s="46"/>
      <c r="F32" s="46"/>
      <c r="G32" s="47"/>
      <c r="H32" s="47"/>
      <c r="I32" s="46"/>
      <c r="J32" s="46"/>
      <c r="K32" s="48"/>
      <c r="L32" s="10"/>
      <c r="M32" s="49"/>
    </row>
  </sheetData>
  <sheetProtection selectLockedCells="1"/>
  <mergeCells count="17">
    <mergeCell ref="K7:L7"/>
    <mergeCell ref="D1:M1"/>
    <mergeCell ref="A2:M2"/>
    <mergeCell ref="A3:B3"/>
    <mergeCell ref="C3:E3"/>
    <mergeCell ref="A4:B4"/>
    <mergeCell ref="C4:E4"/>
    <mergeCell ref="A5:B5"/>
    <mergeCell ref="C5:E5"/>
    <mergeCell ref="A7:B7"/>
    <mergeCell ref="C7:E7"/>
    <mergeCell ref="G7:J7"/>
    <mergeCell ref="A31:B31"/>
    <mergeCell ref="C31:E31"/>
    <mergeCell ref="G31:H31"/>
    <mergeCell ref="I31:J31"/>
    <mergeCell ref="M31:N31"/>
  </mergeCells>
  <phoneticPr fontId="2"/>
  <printOptions horizontalCentered="1"/>
  <pageMargins left="0.39370078740157483" right="0.39370078740157483" top="0.78740157480314965" bottom="0.78740157480314965" header="0.23622047244094491" footer="0.31496062992125984"/>
  <pageSetup paperSize="9" orientation="portrait" r:id="rId1"/>
  <headerFooter alignWithMargins="0"/>
  <drawing r:id="rId2"/>
  <tableParts count="1">
    <tablePart r:id="rId3"/>
  </tablePart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P32"/>
  <sheetViews>
    <sheetView zoomScale="110" zoomScaleNormal="110" workbookViewId="0">
      <selection activeCell="B8" sqref="B8:B30"/>
    </sheetView>
  </sheetViews>
  <sheetFormatPr defaultColWidth="11.375" defaultRowHeight="10.5" x14ac:dyDescent="0.15"/>
  <cols>
    <col min="1" max="1" width="6.25" style="8" customWidth="1"/>
    <col min="2" max="2" width="3.125" style="8" customWidth="1"/>
    <col min="3" max="3" width="6.25" style="8" customWidth="1"/>
    <col min="4" max="4" width="3.125" style="13" customWidth="1"/>
    <col min="5" max="6" width="6.25" style="8" customWidth="1"/>
    <col min="7" max="10" width="3.125" style="8" customWidth="1"/>
    <col min="11" max="11" width="6.25" style="8" customWidth="1"/>
    <col min="12" max="12" width="3.125" style="8" customWidth="1"/>
    <col min="13" max="13" width="37.5" style="11" customWidth="1"/>
    <col min="14" max="15" width="6.25" style="8" customWidth="1"/>
    <col min="16" max="256" width="11.375" style="8"/>
    <col min="257" max="257" width="16.75" style="8" customWidth="1"/>
    <col min="258" max="258" width="11.125" style="8" customWidth="1"/>
    <col min="259" max="259" width="3.75" style="8" bestFit="1" customWidth="1"/>
    <col min="260" max="260" width="11.125" style="8" customWidth="1"/>
    <col min="261" max="261" width="6" style="8" customWidth="1"/>
    <col min="262" max="262" width="5.125" style="8" customWidth="1"/>
    <col min="263" max="263" width="5.75" style="8" customWidth="1"/>
    <col min="264" max="264" width="3.125" style="8" customWidth="1"/>
    <col min="265" max="265" width="12.875" style="8" customWidth="1"/>
    <col min="266" max="266" width="2.875" style="8" customWidth="1"/>
    <col min="267" max="267" width="83.875" style="8" customWidth="1"/>
    <col min="268" max="512" width="11.375" style="8"/>
    <col min="513" max="513" width="16.75" style="8" customWidth="1"/>
    <col min="514" max="514" width="11.125" style="8" customWidth="1"/>
    <col min="515" max="515" width="3.75" style="8" bestFit="1" customWidth="1"/>
    <col min="516" max="516" width="11.125" style="8" customWidth="1"/>
    <col min="517" max="517" width="6" style="8" customWidth="1"/>
    <col min="518" max="518" width="5.125" style="8" customWidth="1"/>
    <col min="519" max="519" width="5.75" style="8" customWidth="1"/>
    <col min="520" max="520" width="3.125" style="8" customWidth="1"/>
    <col min="521" max="521" width="12.875" style="8" customWidth="1"/>
    <col min="522" max="522" width="2.875" style="8" customWidth="1"/>
    <col min="523" max="523" width="83.875" style="8" customWidth="1"/>
    <col min="524" max="768" width="11.375" style="8"/>
    <col min="769" max="769" width="16.75" style="8" customWidth="1"/>
    <col min="770" max="770" width="11.125" style="8" customWidth="1"/>
    <col min="771" max="771" width="3.75" style="8" bestFit="1" customWidth="1"/>
    <col min="772" max="772" width="11.125" style="8" customWidth="1"/>
    <col min="773" max="773" width="6" style="8" customWidth="1"/>
    <col min="774" max="774" width="5.125" style="8" customWidth="1"/>
    <col min="775" max="775" width="5.75" style="8" customWidth="1"/>
    <col min="776" max="776" width="3.125" style="8" customWidth="1"/>
    <col min="777" max="777" width="12.875" style="8" customWidth="1"/>
    <col min="778" max="778" width="2.875" style="8" customWidth="1"/>
    <col min="779" max="779" width="83.875" style="8" customWidth="1"/>
    <col min="780" max="1024" width="11.375" style="8"/>
    <col min="1025" max="1025" width="16.75" style="8" customWidth="1"/>
    <col min="1026" max="1026" width="11.125" style="8" customWidth="1"/>
    <col min="1027" max="1027" width="3.75" style="8" bestFit="1" customWidth="1"/>
    <col min="1028" max="1028" width="11.125" style="8" customWidth="1"/>
    <col min="1029" max="1029" width="6" style="8" customWidth="1"/>
    <col min="1030" max="1030" width="5.125" style="8" customWidth="1"/>
    <col min="1031" max="1031" width="5.75" style="8" customWidth="1"/>
    <col min="1032" max="1032" width="3.125" style="8" customWidth="1"/>
    <col min="1033" max="1033" width="12.875" style="8" customWidth="1"/>
    <col min="1034" max="1034" width="2.875" style="8" customWidth="1"/>
    <col min="1035" max="1035" width="83.875" style="8" customWidth="1"/>
    <col min="1036" max="1280" width="11.375" style="8"/>
    <col min="1281" max="1281" width="16.75" style="8" customWidth="1"/>
    <col min="1282" max="1282" width="11.125" style="8" customWidth="1"/>
    <col min="1283" max="1283" width="3.75" style="8" bestFit="1" customWidth="1"/>
    <col min="1284" max="1284" width="11.125" style="8" customWidth="1"/>
    <col min="1285" max="1285" width="6" style="8" customWidth="1"/>
    <col min="1286" max="1286" width="5.125" style="8" customWidth="1"/>
    <col min="1287" max="1287" width="5.75" style="8" customWidth="1"/>
    <col min="1288" max="1288" width="3.125" style="8" customWidth="1"/>
    <col min="1289" max="1289" width="12.875" style="8" customWidth="1"/>
    <col min="1290" max="1290" width="2.875" style="8" customWidth="1"/>
    <col min="1291" max="1291" width="83.875" style="8" customWidth="1"/>
    <col min="1292" max="1536" width="11.375" style="8"/>
    <col min="1537" max="1537" width="16.75" style="8" customWidth="1"/>
    <col min="1538" max="1538" width="11.125" style="8" customWidth="1"/>
    <col min="1539" max="1539" width="3.75" style="8" bestFit="1" customWidth="1"/>
    <col min="1540" max="1540" width="11.125" style="8" customWidth="1"/>
    <col min="1541" max="1541" width="6" style="8" customWidth="1"/>
    <col min="1542" max="1542" width="5.125" style="8" customWidth="1"/>
    <col min="1543" max="1543" width="5.75" style="8" customWidth="1"/>
    <col min="1544" max="1544" width="3.125" style="8" customWidth="1"/>
    <col min="1545" max="1545" width="12.875" style="8" customWidth="1"/>
    <col min="1546" max="1546" width="2.875" style="8" customWidth="1"/>
    <col min="1547" max="1547" width="83.875" style="8" customWidth="1"/>
    <col min="1548" max="1792" width="11.375" style="8"/>
    <col min="1793" max="1793" width="16.75" style="8" customWidth="1"/>
    <col min="1794" max="1794" width="11.125" style="8" customWidth="1"/>
    <col min="1795" max="1795" width="3.75" style="8" bestFit="1" customWidth="1"/>
    <col min="1796" max="1796" width="11.125" style="8" customWidth="1"/>
    <col min="1797" max="1797" width="6" style="8" customWidth="1"/>
    <col min="1798" max="1798" width="5.125" style="8" customWidth="1"/>
    <col min="1799" max="1799" width="5.75" style="8" customWidth="1"/>
    <col min="1800" max="1800" width="3.125" style="8" customWidth="1"/>
    <col min="1801" max="1801" width="12.875" style="8" customWidth="1"/>
    <col min="1802" max="1802" width="2.875" style="8" customWidth="1"/>
    <col min="1803" max="1803" width="83.875" style="8" customWidth="1"/>
    <col min="1804" max="2048" width="11.375" style="8"/>
    <col min="2049" max="2049" width="16.75" style="8" customWidth="1"/>
    <col min="2050" max="2050" width="11.125" style="8" customWidth="1"/>
    <col min="2051" max="2051" width="3.75" style="8" bestFit="1" customWidth="1"/>
    <col min="2052" max="2052" width="11.125" style="8" customWidth="1"/>
    <col min="2053" max="2053" width="6" style="8" customWidth="1"/>
    <col min="2054" max="2054" width="5.125" style="8" customWidth="1"/>
    <col min="2055" max="2055" width="5.75" style="8" customWidth="1"/>
    <col min="2056" max="2056" width="3.125" style="8" customWidth="1"/>
    <col min="2057" max="2057" width="12.875" style="8" customWidth="1"/>
    <col min="2058" max="2058" width="2.875" style="8" customWidth="1"/>
    <col min="2059" max="2059" width="83.875" style="8" customWidth="1"/>
    <col min="2060" max="2304" width="11.375" style="8"/>
    <col min="2305" max="2305" width="16.75" style="8" customWidth="1"/>
    <col min="2306" max="2306" width="11.125" style="8" customWidth="1"/>
    <col min="2307" max="2307" width="3.75" style="8" bestFit="1" customWidth="1"/>
    <col min="2308" max="2308" width="11.125" style="8" customWidth="1"/>
    <col min="2309" max="2309" width="6" style="8" customWidth="1"/>
    <col min="2310" max="2310" width="5.125" style="8" customWidth="1"/>
    <col min="2311" max="2311" width="5.75" style="8" customWidth="1"/>
    <col min="2312" max="2312" width="3.125" style="8" customWidth="1"/>
    <col min="2313" max="2313" width="12.875" style="8" customWidth="1"/>
    <col min="2314" max="2314" width="2.875" style="8" customWidth="1"/>
    <col min="2315" max="2315" width="83.875" style="8" customWidth="1"/>
    <col min="2316" max="2560" width="11.375" style="8"/>
    <col min="2561" max="2561" width="16.75" style="8" customWidth="1"/>
    <col min="2562" max="2562" width="11.125" style="8" customWidth="1"/>
    <col min="2563" max="2563" width="3.75" style="8" bestFit="1" customWidth="1"/>
    <col min="2564" max="2564" width="11.125" style="8" customWidth="1"/>
    <col min="2565" max="2565" width="6" style="8" customWidth="1"/>
    <col min="2566" max="2566" width="5.125" style="8" customWidth="1"/>
    <col min="2567" max="2567" width="5.75" style="8" customWidth="1"/>
    <col min="2568" max="2568" width="3.125" style="8" customWidth="1"/>
    <col min="2569" max="2569" width="12.875" style="8" customWidth="1"/>
    <col min="2570" max="2570" width="2.875" style="8" customWidth="1"/>
    <col min="2571" max="2571" width="83.875" style="8" customWidth="1"/>
    <col min="2572" max="2816" width="11.375" style="8"/>
    <col min="2817" max="2817" width="16.75" style="8" customWidth="1"/>
    <col min="2818" max="2818" width="11.125" style="8" customWidth="1"/>
    <col min="2819" max="2819" width="3.75" style="8" bestFit="1" customWidth="1"/>
    <col min="2820" max="2820" width="11.125" style="8" customWidth="1"/>
    <col min="2821" max="2821" width="6" style="8" customWidth="1"/>
    <col min="2822" max="2822" width="5.125" style="8" customWidth="1"/>
    <col min="2823" max="2823" width="5.75" style="8" customWidth="1"/>
    <col min="2824" max="2824" width="3.125" style="8" customWidth="1"/>
    <col min="2825" max="2825" width="12.875" style="8" customWidth="1"/>
    <col min="2826" max="2826" width="2.875" style="8" customWidth="1"/>
    <col min="2827" max="2827" width="83.875" style="8" customWidth="1"/>
    <col min="2828" max="3072" width="11.375" style="8"/>
    <col min="3073" max="3073" width="16.75" style="8" customWidth="1"/>
    <col min="3074" max="3074" width="11.125" style="8" customWidth="1"/>
    <col min="3075" max="3075" width="3.75" style="8" bestFit="1" customWidth="1"/>
    <col min="3076" max="3076" width="11.125" style="8" customWidth="1"/>
    <col min="3077" max="3077" width="6" style="8" customWidth="1"/>
    <col min="3078" max="3078" width="5.125" style="8" customWidth="1"/>
    <col min="3079" max="3079" width="5.75" style="8" customWidth="1"/>
    <col min="3080" max="3080" width="3.125" style="8" customWidth="1"/>
    <col min="3081" max="3081" width="12.875" style="8" customWidth="1"/>
    <col min="3082" max="3082" width="2.875" style="8" customWidth="1"/>
    <col min="3083" max="3083" width="83.875" style="8" customWidth="1"/>
    <col min="3084" max="3328" width="11.375" style="8"/>
    <col min="3329" max="3329" width="16.75" style="8" customWidth="1"/>
    <col min="3330" max="3330" width="11.125" style="8" customWidth="1"/>
    <col min="3331" max="3331" width="3.75" style="8" bestFit="1" customWidth="1"/>
    <col min="3332" max="3332" width="11.125" style="8" customWidth="1"/>
    <col min="3333" max="3333" width="6" style="8" customWidth="1"/>
    <col min="3334" max="3334" width="5.125" style="8" customWidth="1"/>
    <col min="3335" max="3335" width="5.75" style="8" customWidth="1"/>
    <col min="3336" max="3336" width="3.125" style="8" customWidth="1"/>
    <col min="3337" max="3337" width="12.875" style="8" customWidth="1"/>
    <col min="3338" max="3338" width="2.875" style="8" customWidth="1"/>
    <col min="3339" max="3339" width="83.875" style="8" customWidth="1"/>
    <col min="3340" max="3584" width="11.375" style="8"/>
    <col min="3585" max="3585" width="16.75" style="8" customWidth="1"/>
    <col min="3586" max="3586" width="11.125" style="8" customWidth="1"/>
    <col min="3587" max="3587" width="3.75" style="8" bestFit="1" customWidth="1"/>
    <col min="3588" max="3588" width="11.125" style="8" customWidth="1"/>
    <col min="3589" max="3589" width="6" style="8" customWidth="1"/>
    <col min="3590" max="3590" width="5.125" style="8" customWidth="1"/>
    <col min="3591" max="3591" width="5.75" style="8" customWidth="1"/>
    <col min="3592" max="3592" width="3.125" style="8" customWidth="1"/>
    <col min="3593" max="3593" width="12.875" style="8" customWidth="1"/>
    <col min="3594" max="3594" width="2.875" style="8" customWidth="1"/>
    <col min="3595" max="3595" width="83.875" style="8" customWidth="1"/>
    <col min="3596" max="3840" width="11.375" style="8"/>
    <col min="3841" max="3841" width="16.75" style="8" customWidth="1"/>
    <col min="3842" max="3842" width="11.125" style="8" customWidth="1"/>
    <col min="3843" max="3843" width="3.75" style="8" bestFit="1" customWidth="1"/>
    <col min="3844" max="3844" width="11.125" style="8" customWidth="1"/>
    <col min="3845" max="3845" width="6" style="8" customWidth="1"/>
    <col min="3846" max="3846" width="5.125" style="8" customWidth="1"/>
    <col min="3847" max="3847" width="5.75" style="8" customWidth="1"/>
    <col min="3848" max="3848" width="3.125" style="8" customWidth="1"/>
    <col min="3849" max="3849" width="12.875" style="8" customWidth="1"/>
    <col min="3850" max="3850" width="2.875" style="8" customWidth="1"/>
    <col min="3851" max="3851" width="83.875" style="8" customWidth="1"/>
    <col min="3852" max="4096" width="11.375" style="8"/>
    <col min="4097" max="4097" width="16.75" style="8" customWidth="1"/>
    <col min="4098" max="4098" width="11.125" style="8" customWidth="1"/>
    <col min="4099" max="4099" width="3.75" style="8" bestFit="1" customWidth="1"/>
    <col min="4100" max="4100" width="11.125" style="8" customWidth="1"/>
    <col min="4101" max="4101" width="6" style="8" customWidth="1"/>
    <col min="4102" max="4102" width="5.125" style="8" customWidth="1"/>
    <col min="4103" max="4103" width="5.75" style="8" customWidth="1"/>
    <col min="4104" max="4104" width="3.125" style="8" customWidth="1"/>
    <col min="4105" max="4105" width="12.875" style="8" customWidth="1"/>
    <col min="4106" max="4106" width="2.875" style="8" customWidth="1"/>
    <col min="4107" max="4107" width="83.875" style="8" customWidth="1"/>
    <col min="4108" max="4352" width="11.375" style="8"/>
    <col min="4353" max="4353" width="16.75" style="8" customWidth="1"/>
    <col min="4354" max="4354" width="11.125" style="8" customWidth="1"/>
    <col min="4355" max="4355" width="3.75" style="8" bestFit="1" customWidth="1"/>
    <col min="4356" max="4356" width="11.125" style="8" customWidth="1"/>
    <col min="4357" max="4357" width="6" style="8" customWidth="1"/>
    <col min="4358" max="4358" width="5.125" style="8" customWidth="1"/>
    <col min="4359" max="4359" width="5.75" style="8" customWidth="1"/>
    <col min="4360" max="4360" width="3.125" style="8" customWidth="1"/>
    <col min="4361" max="4361" width="12.875" style="8" customWidth="1"/>
    <col min="4362" max="4362" width="2.875" style="8" customWidth="1"/>
    <col min="4363" max="4363" width="83.875" style="8" customWidth="1"/>
    <col min="4364" max="4608" width="11.375" style="8"/>
    <col min="4609" max="4609" width="16.75" style="8" customWidth="1"/>
    <col min="4610" max="4610" width="11.125" style="8" customWidth="1"/>
    <col min="4611" max="4611" width="3.75" style="8" bestFit="1" customWidth="1"/>
    <col min="4612" max="4612" width="11.125" style="8" customWidth="1"/>
    <col min="4613" max="4613" width="6" style="8" customWidth="1"/>
    <col min="4614" max="4614" width="5.125" style="8" customWidth="1"/>
    <col min="4615" max="4615" width="5.75" style="8" customWidth="1"/>
    <col min="4616" max="4616" width="3.125" style="8" customWidth="1"/>
    <col min="4617" max="4617" width="12.875" style="8" customWidth="1"/>
    <col min="4618" max="4618" width="2.875" style="8" customWidth="1"/>
    <col min="4619" max="4619" width="83.875" style="8" customWidth="1"/>
    <col min="4620" max="4864" width="11.375" style="8"/>
    <col min="4865" max="4865" width="16.75" style="8" customWidth="1"/>
    <col min="4866" max="4866" width="11.125" style="8" customWidth="1"/>
    <col min="4867" max="4867" width="3.75" style="8" bestFit="1" customWidth="1"/>
    <col min="4868" max="4868" width="11.125" style="8" customWidth="1"/>
    <col min="4869" max="4869" width="6" style="8" customWidth="1"/>
    <col min="4870" max="4870" width="5.125" style="8" customWidth="1"/>
    <col min="4871" max="4871" width="5.75" style="8" customWidth="1"/>
    <col min="4872" max="4872" width="3.125" style="8" customWidth="1"/>
    <col min="4873" max="4873" width="12.875" style="8" customWidth="1"/>
    <col min="4874" max="4874" width="2.875" style="8" customWidth="1"/>
    <col min="4875" max="4875" width="83.875" style="8" customWidth="1"/>
    <col min="4876" max="5120" width="11.375" style="8"/>
    <col min="5121" max="5121" width="16.75" style="8" customWidth="1"/>
    <col min="5122" max="5122" width="11.125" style="8" customWidth="1"/>
    <col min="5123" max="5123" width="3.75" style="8" bestFit="1" customWidth="1"/>
    <col min="5124" max="5124" width="11.125" style="8" customWidth="1"/>
    <col min="5125" max="5125" width="6" style="8" customWidth="1"/>
    <col min="5126" max="5126" width="5.125" style="8" customWidth="1"/>
    <col min="5127" max="5127" width="5.75" style="8" customWidth="1"/>
    <col min="5128" max="5128" width="3.125" style="8" customWidth="1"/>
    <col min="5129" max="5129" width="12.875" style="8" customWidth="1"/>
    <col min="5130" max="5130" width="2.875" style="8" customWidth="1"/>
    <col min="5131" max="5131" width="83.875" style="8" customWidth="1"/>
    <col min="5132" max="5376" width="11.375" style="8"/>
    <col min="5377" max="5377" width="16.75" style="8" customWidth="1"/>
    <col min="5378" max="5378" width="11.125" style="8" customWidth="1"/>
    <col min="5379" max="5379" width="3.75" style="8" bestFit="1" customWidth="1"/>
    <col min="5380" max="5380" width="11.125" style="8" customWidth="1"/>
    <col min="5381" max="5381" width="6" style="8" customWidth="1"/>
    <col min="5382" max="5382" width="5.125" style="8" customWidth="1"/>
    <col min="5383" max="5383" width="5.75" style="8" customWidth="1"/>
    <col min="5384" max="5384" width="3.125" style="8" customWidth="1"/>
    <col min="5385" max="5385" width="12.875" style="8" customWidth="1"/>
    <col min="5386" max="5386" width="2.875" style="8" customWidth="1"/>
    <col min="5387" max="5387" width="83.875" style="8" customWidth="1"/>
    <col min="5388" max="5632" width="11.375" style="8"/>
    <col min="5633" max="5633" width="16.75" style="8" customWidth="1"/>
    <col min="5634" max="5634" width="11.125" style="8" customWidth="1"/>
    <col min="5635" max="5635" width="3.75" style="8" bestFit="1" customWidth="1"/>
    <col min="5636" max="5636" width="11.125" style="8" customWidth="1"/>
    <col min="5637" max="5637" width="6" style="8" customWidth="1"/>
    <col min="5638" max="5638" width="5.125" style="8" customWidth="1"/>
    <col min="5639" max="5639" width="5.75" style="8" customWidth="1"/>
    <col min="5640" max="5640" width="3.125" style="8" customWidth="1"/>
    <col min="5641" max="5641" width="12.875" style="8" customWidth="1"/>
    <col min="5642" max="5642" width="2.875" style="8" customWidth="1"/>
    <col min="5643" max="5643" width="83.875" style="8" customWidth="1"/>
    <col min="5644" max="5888" width="11.375" style="8"/>
    <col min="5889" max="5889" width="16.75" style="8" customWidth="1"/>
    <col min="5890" max="5890" width="11.125" style="8" customWidth="1"/>
    <col min="5891" max="5891" width="3.75" style="8" bestFit="1" customWidth="1"/>
    <col min="5892" max="5892" width="11.125" style="8" customWidth="1"/>
    <col min="5893" max="5893" width="6" style="8" customWidth="1"/>
    <col min="5894" max="5894" width="5.125" style="8" customWidth="1"/>
    <col min="5895" max="5895" width="5.75" style="8" customWidth="1"/>
    <col min="5896" max="5896" width="3.125" style="8" customWidth="1"/>
    <col min="5897" max="5897" width="12.875" style="8" customWidth="1"/>
    <col min="5898" max="5898" width="2.875" style="8" customWidth="1"/>
    <col min="5899" max="5899" width="83.875" style="8" customWidth="1"/>
    <col min="5900" max="6144" width="11.375" style="8"/>
    <col min="6145" max="6145" width="16.75" style="8" customWidth="1"/>
    <col min="6146" max="6146" width="11.125" style="8" customWidth="1"/>
    <col min="6147" max="6147" width="3.75" style="8" bestFit="1" customWidth="1"/>
    <col min="6148" max="6148" width="11.125" style="8" customWidth="1"/>
    <col min="6149" max="6149" width="6" style="8" customWidth="1"/>
    <col min="6150" max="6150" width="5.125" style="8" customWidth="1"/>
    <col min="6151" max="6151" width="5.75" style="8" customWidth="1"/>
    <col min="6152" max="6152" width="3.125" style="8" customWidth="1"/>
    <col min="6153" max="6153" width="12.875" style="8" customWidth="1"/>
    <col min="6154" max="6154" width="2.875" style="8" customWidth="1"/>
    <col min="6155" max="6155" width="83.875" style="8" customWidth="1"/>
    <col min="6156" max="6400" width="11.375" style="8"/>
    <col min="6401" max="6401" width="16.75" style="8" customWidth="1"/>
    <col min="6402" max="6402" width="11.125" style="8" customWidth="1"/>
    <col min="6403" max="6403" width="3.75" style="8" bestFit="1" customWidth="1"/>
    <col min="6404" max="6404" width="11.125" style="8" customWidth="1"/>
    <col min="6405" max="6405" width="6" style="8" customWidth="1"/>
    <col min="6406" max="6406" width="5.125" style="8" customWidth="1"/>
    <col min="6407" max="6407" width="5.75" style="8" customWidth="1"/>
    <col min="6408" max="6408" width="3.125" style="8" customWidth="1"/>
    <col min="6409" max="6409" width="12.875" style="8" customWidth="1"/>
    <col min="6410" max="6410" width="2.875" style="8" customWidth="1"/>
    <col min="6411" max="6411" width="83.875" style="8" customWidth="1"/>
    <col min="6412" max="6656" width="11.375" style="8"/>
    <col min="6657" max="6657" width="16.75" style="8" customWidth="1"/>
    <col min="6658" max="6658" width="11.125" style="8" customWidth="1"/>
    <col min="6659" max="6659" width="3.75" style="8" bestFit="1" customWidth="1"/>
    <col min="6660" max="6660" width="11.125" style="8" customWidth="1"/>
    <col min="6661" max="6661" width="6" style="8" customWidth="1"/>
    <col min="6662" max="6662" width="5.125" style="8" customWidth="1"/>
    <col min="6663" max="6663" width="5.75" style="8" customWidth="1"/>
    <col min="6664" max="6664" width="3.125" style="8" customWidth="1"/>
    <col min="6665" max="6665" width="12.875" style="8" customWidth="1"/>
    <col min="6666" max="6666" width="2.875" style="8" customWidth="1"/>
    <col min="6667" max="6667" width="83.875" style="8" customWidth="1"/>
    <col min="6668" max="6912" width="11.375" style="8"/>
    <col min="6913" max="6913" width="16.75" style="8" customWidth="1"/>
    <col min="6914" max="6914" width="11.125" style="8" customWidth="1"/>
    <col min="6915" max="6915" width="3.75" style="8" bestFit="1" customWidth="1"/>
    <col min="6916" max="6916" width="11.125" style="8" customWidth="1"/>
    <col min="6917" max="6917" width="6" style="8" customWidth="1"/>
    <col min="6918" max="6918" width="5.125" style="8" customWidth="1"/>
    <col min="6919" max="6919" width="5.75" style="8" customWidth="1"/>
    <col min="6920" max="6920" width="3.125" style="8" customWidth="1"/>
    <col min="6921" max="6921" width="12.875" style="8" customWidth="1"/>
    <col min="6922" max="6922" width="2.875" style="8" customWidth="1"/>
    <col min="6923" max="6923" width="83.875" style="8" customWidth="1"/>
    <col min="6924" max="7168" width="11.375" style="8"/>
    <col min="7169" max="7169" width="16.75" style="8" customWidth="1"/>
    <col min="7170" max="7170" width="11.125" style="8" customWidth="1"/>
    <col min="7171" max="7171" width="3.75" style="8" bestFit="1" customWidth="1"/>
    <col min="7172" max="7172" width="11.125" style="8" customWidth="1"/>
    <col min="7173" max="7173" width="6" style="8" customWidth="1"/>
    <col min="7174" max="7174" width="5.125" style="8" customWidth="1"/>
    <col min="7175" max="7175" width="5.75" style="8" customWidth="1"/>
    <col min="7176" max="7176" width="3.125" style="8" customWidth="1"/>
    <col min="7177" max="7177" width="12.875" style="8" customWidth="1"/>
    <col min="7178" max="7178" width="2.875" style="8" customWidth="1"/>
    <col min="7179" max="7179" width="83.875" style="8" customWidth="1"/>
    <col min="7180" max="7424" width="11.375" style="8"/>
    <col min="7425" max="7425" width="16.75" style="8" customWidth="1"/>
    <col min="7426" max="7426" width="11.125" style="8" customWidth="1"/>
    <col min="7427" max="7427" width="3.75" style="8" bestFit="1" customWidth="1"/>
    <col min="7428" max="7428" width="11.125" style="8" customWidth="1"/>
    <col min="7429" max="7429" width="6" style="8" customWidth="1"/>
    <col min="7430" max="7430" width="5.125" style="8" customWidth="1"/>
    <col min="7431" max="7431" width="5.75" style="8" customWidth="1"/>
    <col min="7432" max="7432" width="3.125" style="8" customWidth="1"/>
    <col min="7433" max="7433" width="12.875" style="8" customWidth="1"/>
    <col min="7434" max="7434" width="2.875" style="8" customWidth="1"/>
    <col min="7435" max="7435" width="83.875" style="8" customWidth="1"/>
    <col min="7436" max="7680" width="11.375" style="8"/>
    <col min="7681" max="7681" width="16.75" style="8" customWidth="1"/>
    <col min="7682" max="7682" width="11.125" style="8" customWidth="1"/>
    <col min="7683" max="7683" width="3.75" style="8" bestFit="1" customWidth="1"/>
    <col min="7684" max="7684" width="11.125" style="8" customWidth="1"/>
    <col min="7685" max="7685" width="6" style="8" customWidth="1"/>
    <col min="7686" max="7686" width="5.125" style="8" customWidth="1"/>
    <col min="7687" max="7687" width="5.75" style="8" customWidth="1"/>
    <col min="7688" max="7688" width="3.125" style="8" customWidth="1"/>
    <col min="7689" max="7689" width="12.875" style="8" customWidth="1"/>
    <col min="7690" max="7690" width="2.875" style="8" customWidth="1"/>
    <col min="7691" max="7691" width="83.875" style="8" customWidth="1"/>
    <col min="7692" max="7936" width="11.375" style="8"/>
    <col min="7937" max="7937" width="16.75" style="8" customWidth="1"/>
    <col min="7938" max="7938" width="11.125" style="8" customWidth="1"/>
    <col min="7939" max="7939" width="3.75" style="8" bestFit="1" customWidth="1"/>
    <col min="7940" max="7940" width="11.125" style="8" customWidth="1"/>
    <col min="7941" max="7941" width="6" style="8" customWidth="1"/>
    <col min="7942" max="7942" width="5.125" style="8" customWidth="1"/>
    <col min="7943" max="7943" width="5.75" style="8" customWidth="1"/>
    <col min="7944" max="7944" width="3.125" style="8" customWidth="1"/>
    <col min="7945" max="7945" width="12.875" style="8" customWidth="1"/>
    <col min="7946" max="7946" width="2.875" style="8" customWidth="1"/>
    <col min="7947" max="7947" width="83.875" style="8" customWidth="1"/>
    <col min="7948" max="8192" width="11.375" style="8"/>
    <col min="8193" max="8193" width="16.75" style="8" customWidth="1"/>
    <col min="8194" max="8194" width="11.125" style="8" customWidth="1"/>
    <col min="8195" max="8195" width="3.75" style="8" bestFit="1" customWidth="1"/>
    <col min="8196" max="8196" width="11.125" style="8" customWidth="1"/>
    <col min="8197" max="8197" width="6" style="8" customWidth="1"/>
    <col min="8198" max="8198" width="5.125" style="8" customWidth="1"/>
    <col min="8199" max="8199" width="5.75" style="8" customWidth="1"/>
    <col min="8200" max="8200" width="3.125" style="8" customWidth="1"/>
    <col min="8201" max="8201" width="12.875" style="8" customWidth="1"/>
    <col min="8202" max="8202" width="2.875" style="8" customWidth="1"/>
    <col min="8203" max="8203" width="83.875" style="8" customWidth="1"/>
    <col min="8204" max="8448" width="11.375" style="8"/>
    <col min="8449" max="8449" width="16.75" style="8" customWidth="1"/>
    <col min="8450" max="8450" width="11.125" style="8" customWidth="1"/>
    <col min="8451" max="8451" width="3.75" style="8" bestFit="1" customWidth="1"/>
    <col min="8452" max="8452" width="11.125" style="8" customWidth="1"/>
    <col min="8453" max="8453" width="6" style="8" customWidth="1"/>
    <col min="8454" max="8454" width="5.125" style="8" customWidth="1"/>
    <col min="8455" max="8455" width="5.75" style="8" customWidth="1"/>
    <col min="8456" max="8456" width="3.125" style="8" customWidth="1"/>
    <col min="8457" max="8457" width="12.875" style="8" customWidth="1"/>
    <col min="8458" max="8458" width="2.875" style="8" customWidth="1"/>
    <col min="8459" max="8459" width="83.875" style="8" customWidth="1"/>
    <col min="8460" max="8704" width="11.375" style="8"/>
    <col min="8705" max="8705" width="16.75" style="8" customWidth="1"/>
    <col min="8706" max="8706" width="11.125" style="8" customWidth="1"/>
    <col min="8707" max="8707" width="3.75" style="8" bestFit="1" customWidth="1"/>
    <col min="8708" max="8708" width="11.125" style="8" customWidth="1"/>
    <col min="8709" max="8709" width="6" style="8" customWidth="1"/>
    <col min="8710" max="8710" width="5.125" style="8" customWidth="1"/>
    <col min="8711" max="8711" width="5.75" style="8" customWidth="1"/>
    <col min="8712" max="8712" width="3.125" style="8" customWidth="1"/>
    <col min="8713" max="8713" width="12.875" style="8" customWidth="1"/>
    <col min="8714" max="8714" width="2.875" style="8" customWidth="1"/>
    <col min="8715" max="8715" width="83.875" style="8" customWidth="1"/>
    <col min="8716" max="8960" width="11.375" style="8"/>
    <col min="8961" max="8961" width="16.75" style="8" customWidth="1"/>
    <col min="8962" max="8962" width="11.125" style="8" customWidth="1"/>
    <col min="8963" max="8963" width="3.75" style="8" bestFit="1" customWidth="1"/>
    <col min="8964" max="8964" width="11.125" style="8" customWidth="1"/>
    <col min="8965" max="8965" width="6" style="8" customWidth="1"/>
    <col min="8966" max="8966" width="5.125" style="8" customWidth="1"/>
    <col min="8967" max="8967" width="5.75" style="8" customWidth="1"/>
    <col min="8968" max="8968" width="3.125" style="8" customWidth="1"/>
    <col min="8969" max="8969" width="12.875" style="8" customWidth="1"/>
    <col min="8970" max="8970" width="2.875" style="8" customWidth="1"/>
    <col min="8971" max="8971" width="83.875" style="8" customWidth="1"/>
    <col min="8972" max="9216" width="11.375" style="8"/>
    <col min="9217" max="9217" width="16.75" style="8" customWidth="1"/>
    <col min="9218" max="9218" width="11.125" style="8" customWidth="1"/>
    <col min="9219" max="9219" width="3.75" style="8" bestFit="1" customWidth="1"/>
    <col min="9220" max="9220" width="11.125" style="8" customWidth="1"/>
    <col min="9221" max="9221" width="6" style="8" customWidth="1"/>
    <col min="9222" max="9222" width="5.125" style="8" customWidth="1"/>
    <col min="9223" max="9223" width="5.75" style="8" customWidth="1"/>
    <col min="9224" max="9224" width="3.125" style="8" customWidth="1"/>
    <col min="9225" max="9225" width="12.875" style="8" customWidth="1"/>
    <col min="9226" max="9226" width="2.875" style="8" customWidth="1"/>
    <col min="9227" max="9227" width="83.875" style="8" customWidth="1"/>
    <col min="9228" max="9472" width="11.375" style="8"/>
    <col min="9473" max="9473" width="16.75" style="8" customWidth="1"/>
    <col min="9474" max="9474" width="11.125" style="8" customWidth="1"/>
    <col min="9475" max="9475" width="3.75" style="8" bestFit="1" customWidth="1"/>
    <col min="9476" max="9476" width="11.125" style="8" customWidth="1"/>
    <col min="9477" max="9477" width="6" style="8" customWidth="1"/>
    <col min="9478" max="9478" width="5.125" style="8" customWidth="1"/>
    <col min="9479" max="9479" width="5.75" style="8" customWidth="1"/>
    <col min="9480" max="9480" width="3.125" style="8" customWidth="1"/>
    <col min="9481" max="9481" width="12.875" style="8" customWidth="1"/>
    <col min="9482" max="9482" width="2.875" style="8" customWidth="1"/>
    <col min="9483" max="9483" width="83.875" style="8" customWidth="1"/>
    <col min="9484" max="9728" width="11.375" style="8"/>
    <col min="9729" max="9729" width="16.75" style="8" customWidth="1"/>
    <col min="9730" max="9730" width="11.125" style="8" customWidth="1"/>
    <col min="9731" max="9731" width="3.75" style="8" bestFit="1" customWidth="1"/>
    <col min="9732" max="9732" width="11.125" style="8" customWidth="1"/>
    <col min="9733" max="9733" width="6" style="8" customWidth="1"/>
    <col min="9734" max="9734" width="5.125" style="8" customWidth="1"/>
    <col min="9735" max="9735" width="5.75" style="8" customWidth="1"/>
    <col min="9736" max="9736" width="3.125" style="8" customWidth="1"/>
    <col min="9737" max="9737" width="12.875" style="8" customWidth="1"/>
    <col min="9738" max="9738" width="2.875" style="8" customWidth="1"/>
    <col min="9739" max="9739" width="83.875" style="8" customWidth="1"/>
    <col min="9740" max="9984" width="11.375" style="8"/>
    <col min="9985" max="9985" width="16.75" style="8" customWidth="1"/>
    <col min="9986" max="9986" width="11.125" style="8" customWidth="1"/>
    <col min="9987" max="9987" width="3.75" style="8" bestFit="1" customWidth="1"/>
    <col min="9988" max="9988" width="11.125" style="8" customWidth="1"/>
    <col min="9989" max="9989" width="6" style="8" customWidth="1"/>
    <col min="9990" max="9990" width="5.125" style="8" customWidth="1"/>
    <col min="9991" max="9991" width="5.75" style="8" customWidth="1"/>
    <col min="9992" max="9992" width="3.125" style="8" customWidth="1"/>
    <col min="9993" max="9993" width="12.875" style="8" customWidth="1"/>
    <col min="9994" max="9994" width="2.875" style="8" customWidth="1"/>
    <col min="9995" max="9995" width="83.875" style="8" customWidth="1"/>
    <col min="9996" max="10240" width="11.375" style="8"/>
    <col min="10241" max="10241" width="16.75" style="8" customWidth="1"/>
    <col min="10242" max="10242" width="11.125" style="8" customWidth="1"/>
    <col min="10243" max="10243" width="3.75" style="8" bestFit="1" customWidth="1"/>
    <col min="10244" max="10244" width="11.125" style="8" customWidth="1"/>
    <col min="10245" max="10245" width="6" style="8" customWidth="1"/>
    <col min="10246" max="10246" width="5.125" style="8" customWidth="1"/>
    <col min="10247" max="10247" width="5.75" style="8" customWidth="1"/>
    <col min="10248" max="10248" width="3.125" style="8" customWidth="1"/>
    <col min="10249" max="10249" width="12.875" style="8" customWidth="1"/>
    <col min="10250" max="10250" width="2.875" style="8" customWidth="1"/>
    <col min="10251" max="10251" width="83.875" style="8" customWidth="1"/>
    <col min="10252" max="10496" width="11.375" style="8"/>
    <col min="10497" max="10497" width="16.75" style="8" customWidth="1"/>
    <col min="10498" max="10498" width="11.125" style="8" customWidth="1"/>
    <col min="10499" max="10499" width="3.75" style="8" bestFit="1" customWidth="1"/>
    <col min="10500" max="10500" width="11.125" style="8" customWidth="1"/>
    <col min="10501" max="10501" width="6" style="8" customWidth="1"/>
    <col min="10502" max="10502" width="5.125" style="8" customWidth="1"/>
    <col min="10503" max="10503" width="5.75" style="8" customWidth="1"/>
    <col min="10504" max="10504" width="3.125" style="8" customWidth="1"/>
    <col min="10505" max="10505" width="12.875" style="8" customWidth="1"/>
    <col min="10506" max="10506" width="2.875" style="8" customWidth="1"/>
    <col min="10507" max="10507" width="83.875" style="8" customWidth="1"/>
    <col min="10508" max="10752" width="11.375" style="8"/>
    <col min="10753" max="10753" width="16.75" style="8" customWidth="1"/>
    <col min="10754" max="10754" width="11.125" style="8" customWidth="1"/>
    <col min="10755" max="10755" width="3.75" style="8" bestFit="1" customWidth="1"/>
    <col min="10756" max="10756" width="11.125" style="8" customWidth="1"/>
    <col min="10757" max="10757" width="6" style="8" customWidth="1"/>
    <col min="10758" max="10758" width="5.125" style="8" customWidth="1"/>
    <col min="10759" max="10759" width="5.75" style="8" customWidth="1"/>
    <col min="10760" max="10760" width="3.125" style="8" customWidth="1"/>
    <col min="10761" max="10761" width="12.875" style="8" customWidth="1"/>
    <col min="10762" max="10762" width="2.875" style="8" customWidth="1"/>
    <col min="10763" max="10763" width="83.875" style="8" customWidth="1"/>
    <col min="10764" max="11008" width="11.375" style="8"/>
    <col min="11009" max="11009" width="16.75" style="8" customWidth="1"/>
    <col min="11010" max="11010" width="11.125" style="8" customWidth="1"/>
    <col min="11011" max="11011" width="3.75" style="8" bestFit="1" customWidth="1"/>
    <col min="11012" max="11012" width="11.125" style="8" customWidth="1"/>
    <col min="11013" max="11013" width="6" style="8" customWidth="1"/>
    <col min="11014" max="11014" width="5.125" style="8" customWidth="1"/>
    <col min="11015" max="11015" width="5.75" style="8" customWidth="1"/>
    <col min="11016" max="11016" width="3.125" style="8" customWidth="1"/>
    <col min="11017" max="11017" width="12.875" style="8" customWidth="1"/>
    <col min="11018" max="11018" width="2.875" style="8" customWidth="1"/>
    <col min="11019" max="11019" width="83.875" style="8" customWidth="1"/>
    <col min="11020" max="11264" width="11.375" style="8"/>
    <col min="11265" max="11265" width="16.75" style="8" customWidth="1"/>
    <col min="11266" max="11266" width="11.125" style="8" customWidth="1"/>
    <col min="11267" max="11267" width="3.75" style="8" bestFit="1" customWidth="1"/>
    <col min="11268" max="11268" width="11.125" style="8" customWidth="1"/>
    <col min="11269" max="11269" width="6" style="8" customWidth="1"/>
    <col min="11270" max="11270" width="5.125" style="8" customWidth="1"/>
    <col min="11271" max="11271" width="5.75" style="8" customWidth="1"/>
    <col min="11272" max="11272" width="3.125" style="8" customWidth="1"/>
    <col min="11273" max="11273" width="12.875" style="8" customWidth="1"/>
    <col min="11274" max="11274" width="2.875" style="8" customWidth="1"/>
    <col min="11275" max="11275" width="83.875" style="8" customWidth="1"/>
    <col min="11276" max="11520" width="11.375" style="8"/>
    <col min="11521" max="11521" width="16.75" style="8" customWidth="1"/>
    <col min="11522" max="11522" width="11.125" style="8" customWidth="1"/>
    <col min="11523" max="11523" width="3.75" style="8" bestFit="1" customWidth="1"/>
    <col min="11524" max="11524" width="11.125" style="8" customWidth="1"/>
    <col min="11525" max="11525" width="6" style="8" customWidth="1"/>
    <col min="11526" max="11526" width="5.125" style="8" customWidth="1"/>
    <col min="11527" max="11527" width="5.75" style="8" customWidth="1"/>
    <col min="11528" max="11528" width="3.125" style="8" customWidth="1"/>
    <col min="11529" max="11529" width="12.875" style="8" customWidth="1"/>
    <col min="11530" max="11530" width="2.875" style="8" customWidth="1"/>
    <col min="11531" max="11531" width="83.875" style="8" customWidth="1"/>
    <col min="11532" max="11776" width="11.375" style="8"/>
    <col min="11777" max="11777" width="16.75" style="8" customWidth="1"/>
    <col min="11778" max="11778" width="11.125" style="8" customWidth="1"/>
    <col min="11779" max="11779" width="3.75" style="8" bestFit="1" customWidth="1"/>
    <col min="11780" max="11780" width="11.125" style="8" customWidth="1"/>
    <col min="11781" max="11781" width="6" style="8" customWidth="1"/>
    <col min="11782" max="11782" width="5.125" style="8" customWidth="1"/>
    <col min="11783" max="11783" width="5.75" style="8" customWidth="1"/>
    <col min="11784" max="11784" width="3.125" style="8" customWidth="1"/>
    <col min="11785" max="11785" width="12.875" style="8" customWidth="1"/>
    <col min="11786" max="11786" width="2.875" style="8" customWidth="1"/>
    <col min="11787" max="11787" width="83.875" style="8" customWidth="1"/>
    <col min="11788" max="12032" width="11.375" style="8"/>
    <col min="12033" max="12033" width="16.75" style="8" customWidth="1"/>
    <col min="12034" max="12034" width="11.125" style="8" customWidth="1"/>
    <col min="12035" max="12035" width="3.75" style="8" bestFit="1" customWidth="1"/>
    <col min="12036" max="12036" width="11.125" style="8" customWidth="1"/>
    <col min="12037" max="12037" width="6" style="8" customWidth="1"/>
    <col min="12038" max="12038" width="5.125" style="8" customWidth="1"/>
    <col min="12039" max="12039" width="5.75" style="8" customWidth="1"/>
    <col min="12040" max="12040" width="3.125" style="8" customWidth="1"/>
    <col min="12041" max="12041" width="12.875" style="8" customWidth="1"/>
    <col min="12042" max="12042" width="2.875" style="8" customWidth="1"/>
    <col min="12043" max="12043" width="83.875" style="8" customWidth="1"/>
    <col min="12044" max="12288" width="11.375" style="8"/>
    <col min="12289" max="12289" width="16.75" style="8" customWidth="1"/>
    <col min="12290" max="12290" width="11.125" style="8" customWidth="1"/>
    <col min="12291" max="12291" width="3.75" style="8" bestFit="1" customWidth="1"/>
    <col min="12292" max="12292" width="11.125" style="8" customWidth="1"/>
    <col min="12293" max="12293" width="6" style="8" customWidth="1"/>
    <col min="12294" max="12294" width="5.125" style="8" customWidth="1"/>
    <col min="12295" max="12295" width="5.75" style="8" customWidth="1"/>
    <col min="12296" max="12296" width="3.125" style="8" customWidth="1"/>
    <col min="12297" max="12297" width="12.875" style="8" customWidth="1"/>
    <col min="12298" max="12298" width="2.875" style="8" customWidth="1"/>
    <col min="12299" max="12299" width="83.875" style="8" customWidth="1"/>
    <col min="12300" max="12544" width="11.375" style="8"/>
    <col min="12545" max="12545" width="16.75" style="8" customWidth="1"/>
    <col min="12546" max="12546" width="11.125" style="8" customWidth="1"/>
    <col min="12547" max="12547" width="3.75" style="8" bestFit="1" customWidth="1"/>
    <col min="12548" max="12548" width="11.125" style="8" customWidth="1"/>
    <col min="12549" max="12549" width="6" style="8" customWidth="1"/>
    <col min="12550" max="12550" width="5.125" style="8" customWidth="1"/>
    <col min="12551" max="12551" width="5.75" style="8" customWidth="1"/>
    <col min="12552" max="12552" width="3.125" style="8" customWidth="1"/>
    <col min="12553" max="12553" width="12.875" style="8" customWidth="1"/>
    <col min="12554" max="12554" width="2.875" style="8" customWidth="1"/>
    <col min="12555" max="12555" width="83.875" style="8" customWidth="1"/>
    <col min="12556" max="12800" width="11.375" style="8"/>
    <col min="12801" max="12801" width="16.75" style="8" customWidth="1"/>
    <col min="12802" max="12802" width="11.125" style="8" customWidth="1"/>
    <col min="12803" max="12803" width="3.75" style="8" bestFit="1" customWidth="1"/>
    <col min="12804" max="12804" width="11.125" style="8" customWidth="1"/>
    <col min="12805" max="12805" width="6" style="8" customWidth="1"/>
    <col min="12806" max="12806" width="5.125" style="8" customWidth="1"/>
    <col min="12807" max="12807" width="5.75" style="8" customWidth="1"/>
    <col min="12808" max="12808" width="3.125" style="8" customWidth="1"/>
    <col min="12809" max="12809" width="12.875" style="8" customWidth="1"/>
    <col min="12810" max="12810" width="2.875" style="8" customWidth="1"/>
    <col min="12811" max="12811" width="83.875" style="8" customWidth="1"/>
    <col min="12812" max="13056" width="11.375" style="8"/>
    <col min="13057" max="13057" width="16.75" style="8" customWidth="1"/>
    <col min="13058" max="13058" width="11.125" style="8" customWidth="1"/>
    <col min="13059" max="13059" width="3.75" style="8" bestFit="1" customWidth="1"/>
    <col min="13060" max="13060" width="11.125" style="8" customWidth="1"/>
    <col min="13061" max="13061" width="6" style="8" customWidth="1"/>
    <col min="13062" max="13062" width="5.125" style="8" customWidth="1"/>
    <col min="13063" max="13063" width="5.75" style="8" customWidth="1"/>
    <col min="13064" max="13064" width="3.125" style="8" customWidth="1"/>
    <col min="13065" max="13065" width="12.875" style="8" customWidth="1"/>
    <col min="13066" max="13066" width="2.875" style="8" customWidth="1"/>
    <col min="13067" max="13067" width="83.875" style="8" customWidth="1"/>
    <col min="13068" max="13312" width="11.375" style="8"/>
    <col min="13313" max="13313" width="16.75" style="8" customWidth="1"/>
    <col min="13314" max="13314" width="11.125" style="8" customWidth="1"/>
    <col min="13315" max="13315" width="3.75" style="8" bestFit="1" customWidth="1"/>
    <col min="13316" max="13316" width="11.125" style="8" customWidth="1"/>
    <col min="13317" max="13317" width="6" style="8" customWidth="1"/>
    <col min="13318" max="13318" width="5.125" style="8" customWidth="1"/>
    <col min="13319" max="13319" width="5.75" style="8" customWidth="1"/>
    <col min="13320" max="13320" width="3.125" style="8" customWidth="1"/>
    <col min="13321" max="13321" width="12.875" style="8" customWidth="1"/>
    <col min="13322" max="13322" width="2.875" style="8" customWidth="1"/>
    <col min="13323" max="13323" width="83.875" style="8" customWidth="1"/>
    <col min="13324" max="13568" width="11.375" style="8"/>
    <col min="13569" max="13569" width="16.75" style="8" customWidth="1"/>
    <col min="13570" max="13570" width="11.125" style="8" customWidth="1"/>
    <col min="13571" max="13571" width="3.75" style="8" bestFit="1" customWidth="1"/>
    <col min="13572" max="13572" width="11.125" style="8" customWidth="1"/>
    <col min="13573" max="13573" width="6" style="8" customWidth="1"/>
    <col min="13574" max="13574" width="5.125" style="8" customWidth="1"/>
    <col min="13575" max="13575" width="5.75" style="8" customWidth="1"/>
    <col min="13576" max="13576" width="3.125" style="8" customWidth="1"/>
    <col min="13577" max="13577" width="12.875" style="8" customWidth="1"/>
    <col min="13578" max="13578" width="2.875" style="8" customWidth="1"/>
    <col min="13579" max="13579" width="83.875" style="8" customWidth="1"/>
    <col min="13580" max="13824" width="11.375" style="8"/>
    <col min="13825" max="13825" width="16.75" style="8" customWidth="1"/>
    <col min="13826" max="13826" width="11.125" style="8" customWidth="1"/>
    <col min="13827" max="13827" width="3.75" style="8" bestFit="1" customWidth="1"/>
    <col min="13828" max="13828" width="11.125" style="8" customWidth="1"/>
    <col min="13829" max="13829" width="6" style="8" customWidth="1"/>
    <col min="13830" max="13830" width="5.125" style="8" customWidth="1"/>
    <col min="13831" max="13831" width="5.75" style="8" customWidth="1"/>
    <col min="13832" max="13832" width="3.125" style="8" customWidth="1"/>
    <col min="13833" max="13833" width="12.875" style="8" customWidth="1"/>
    <col min="13834" max="13834" width="2.875" style="8" customWidth="1"/>
    <col min="13835" max="13835" width="83.875" style="8" customWidth="1"/>
    <col min="13836" max="14080" width="11.375" style="8"/>
    <col min="14081" max="14081" width="16.75" style="8" customWidth="1"/>
    <col min="14082" max="14082" width="11.125" style="8" customWidth="1"/>
    <col min="14083" max="14083" width="3.75" style="8" bestFit="1" customWidth="1"/>
    <col min="14084" max="14084" width="11.125" style="8" customWidth="1"/>
    <col min="14085" max="14085" width="6" style="8" customWidth="1"/>
    <col min="14086" max="14086" width="5.125" style="8" customWidth="1"/>
    <col min="14087" max="14087" width="5.75" style="8" customWidth="1"/>
    <col min="14088" max="14088" width="3.125" style="8" customWidth="1"/>
    <col min="14089" max="14089" width="12.875" style="8" customWidth="1"/>
    <col min="14090" max="14090" width="2.875" style="8" customWidth="1"/>
    <col min="14091" max="14091" width="83.875" style="8" customWidth="1"/>
    <col min="14092" max="14336" width="11.375" style="8"/>
    <col min="14337" max="14337" width="16.75" style="8" customWidth="1"/>
    <col min="14338" max="14338" width="11.125" style="8" customWidth="1"/>
    <col min="14339" max="14339" width="3.75" style="8" bestFit="1" customWidth="1"/>
    <col min="14340" max="14340" width="11.125" style="8" customWidth="1"/>
    <col min="14341" max="14341" width="6" style="8" customWidth="1"/>
    <col min="14342" max="14342" width="5.125" style="8" customWidth="1"/>
    <col min="14343" max="14343" width="5.75" style="8" customWidth="1"/>
    <col min="14344" max="14344" width="3.125" style="8" customWidth="1"/>
    <col min="14345" max="14345" width="12.875" style="8" customWidth="1"/>
    <col min="14346" max="14346" width="2.875" style="8" customWidth="1"/>
    <col min="14347" max="14347" width="83.875" style="8" customWidth="1"/>
    <col min="14348" max="14592" width="11.375" style="8"/>
    <col min="14593" max="14593" width="16.75" style="8" customWidth="1"/>
    <col min="14594" max="14594" width="11.125" style="8" customWidth="1"/>
    <col min="14595" max="14595" width="3.75" style="8" bestFit="1" customWidth="1"/>
    <col min="14596" max="14596" width="11.125" style="8" customWidth="1"/>
    <col min="14597" max="14597" width="6" style="8" customWidth="1"/>
    <col min="14598" max="14598" width="5.125" style="8" customWidth="1"/>
    <col min="14599" max="14599" width="5.75" style="8" customWidth="1"/>
    <col min="14600" max="14600" width="3.125" style="8" customWidth="1"/>
    <col min="14601" max="14601" width="12.875" style="8" customWidth="1"/>
    <col min="14602" max="14602" width="2.875" style="8" customWidth="1"/>
    <col min="14603" max="14603" width="83.875" style="8" customWidth="1"/>
    <col min="14604" max="14848" width="11.375" style="8"/>
    <col min="14849" max="14849" width="16.75" style="8" customWidth="1"/>
    <col min="14850" max="14850" width="11.125" style="8" customWidth="1"/>
    <col min="14851" max="14851" width="3.75" style="8" bestFit="1" customWidth="1"/>
    <col min="14852" max="14852" width="11.125" style="8" customWidth="1"/>
    <col min="14853" max="14853" width="6" style="8" customWidth="1"/>
    <col min="14854" max="14854" width="5.125" style="8" customWidth="1"/>
    <col min="14855" max="14855" width="5.75" style="8" customWidth="1"/>
    <col min="14856" max="14856" width="3.125" style="8" customWidth="1"/>
    <col min="14857" max="14857" width="12.875" style="8" customWidth="1"/>
    <col min="14858" max="14858" width="2.875" style="8" customWidth="1"/>
    <col min="14859" max="14859" width="83.875" style="8" customWidth="1"/>
    <col min="14860" max="15104" width="11.375" style="8"/>
    <col min="15105" max="15105" width="16.75" style="8" customWidth="1"/>
    <col min="15106" max="15106" width="11.125" style="8" customWidth="1"/>
    <col min="15107" max="15107" width="3.75" style="8" bestFit="1" customWidth="1"/>
    <col min="15108" max="15108" width="11.125" style="8" customWidth="1"/>
    <col min="15109" max="15109" width="6" style="8" customWidth="1"/>
    <col min="15110" max="15110" width="5.125" style="8" customWidth="1"/>
    <col min="15111" max="15111" width="5.75" style="8" customWidth="1"/>
    <col min="15112" max="15112" width="3.125" style="8" customWidth="1"/>
    <col min="15113" max="15113" width="12.875" style="8" customWidth="1"/>
    <col min="15114" max="15114" width="2.875" style="8" customWidth="1"/>
    <col min="15115" max="15115" width="83.875" style="8" customWidth="1"/>
    <col min="15116" max="15360" width="11.375" style="8"/>
    <col min="15361" max="15361" width="16.75" style="8" customWidth="1"/>
    <col min="15362" max="15362" width="11.125" style="8" customWidth="1"/>
    <col min="15363" max="15363" width="3.75" style="8" bestFit="1" customWidth="1"/>
    <col min="15364" max="15364" width="11.125" style="8" customWidth="1"/>
    <col min="15365" max="15365" width="6" style="8" customWidth="1"/>
    <col min="15366" max="15366" width="5.125" style="8" customWidth="1"/>
    <col min="15367" max="15367" width="5.75" style="8" customWidth="1"/>
    <col min="15368" max="15368" width="3.125" style="8" customWidth="1"/>
    <col min="15369" max="15369" width="12.875" style="8" customWidth="1"/>
    <col min="15370" max="15370" width="2.875" style="8" customWidth="1"/>
    <col min="15371" max="15371" width="83.875" style="8" customWidth="1"/>
    <col min="15372" max="15616" width="11.375" style="8"/>
    <col min="15617" max="15617" width="16.75" style="8" customWidth="1"/>
    <col min="15618" max="15618" width="11.125" style="8" customWidth="1"/>
    <col min="15619" max="15619" width="3.75" style="8" bestFit="1" customWidth="1"/>
    <col min="15620" max="15620" width="11.125" style="8" customWidth="1"/>
    <col min="15621" max="15621" width="6" style="8" customWidth="1"/>
    <col min="15622" max="15622" width="5.125" style="8" customWidth="1"/>
    <col min="15623" max="15623" width="5.75" style="8" customWidth="1"/>
    <col min="15624" max="15624" width="3.125" style="8" customWidth="1"/>
    <col min="15625" max="15625" width="12.875" style="8" customWidth="1"/>
    <col min="15626" max="15626" width="2.875" style="8" customWidth="1"/>
    <col min="15627" max="15627" width="83.875" style="8" customWidth="1"/>
    <col min="15628" max="15872" width="11.375" style="8"/>
    <col min="15873" max="15873" width="16.75" style="8" customWidth="1"/>
    <col min="15874" max="15874" width="11.125" style="8" customWidth="1"/>
    <col min="15875" max="15875" width="3.75" style="8" bestFit="1" customWidth="1"/>
    <col min="15876" max="15876" width="11.125" style="8" customWidth="1"/>
    <col min="15877" max="15877" width="6" style="8" customWidth="1"/>
    <col min="15878" max="15878" width="5.125" style="8" customWidth="1"/>
    <col min="15879" max="15879" width="5.75" style="8" customWidth="1"/>
    <col min="15880" max="15880" width="3.125" style="8" customWidth="1"/>
    <col min="15881" max="15881" width="12.875" style="8" customWidth="1"/>
    <col min="15882" max="15882" width="2.875" style="8" customWidth="1"/>
    <col min="15883" max="15883" width="83.875" style="8" customWidth="1"/>
    <col min="15884" max="16128" width="11.375" style="8"/>
    <col min="16129" max="16129" width="16.75" style="8" customWidth="1"/>
    <col min="16130" max="16130" width="11.125" style="8" customWidth="1"/>
    <col min="16131" max="16131" width="3.75" style="8" bestFit="1" customWidth="1"/>
    <col min="16132" max="16132" width="11.125" style="8" customWidth="1"/>
    <col min="16133" max="16133" width="6" style="8" customWidth="1"/>
    <col min="16134" max="16134" width="5.125" style="8" customWidth="1"/>
    <col min="16135" max="16135" width="5.75" style="8" customWidth="1"/>
    <col min="16136" max="16136" width="3.125" style="8" customWidth="1"/>
    <col min="16137" max="16137" width="12.875" style="8" customWidth="1"/>
    <col min="16138" max="16138" width="2.875" style="8" customWidth="1"/>
    <col min="16139" max="16139" width="83.875" style="8" customWidth="1"/>
    <col min="16140" max="16384" width="11.375" style="8"/>
  </cols>
  <sheetData>
    <row r="1" spans="1:16" ht="30" customHeight="1" x14ac:dyDescent="0.15">
      <c r="A1" s="7" t="s">
        <v>55</v>
      </c>
      <c r="B1" s="7"/>
      <c r="D1" s="204" t="s">
        <v>25</v>
      </c>
      <c r="E1" s="204"/>
      <c r="F1" s="204"/>
      <c r="G1" s="204"/>
      <c r="H1" s="204"/>
      <c r="I1" s="204"/>
      <c r="J1" s="204"/>
      <c r="K1" s="204"/>
      <c r="L1" s="204"/>
      <c r="M1" s="204"/>
    </row>
    <row r="2" spans="1:16" ht="30" customHeight="1" x14ac:dyDescent="0.15">
      <c r="A2" s="207" t="str">
        <f ca="1">RIGHT(CELL("filename",A2),
 LEN(CELL("filename",A2))
       -FIND("]",CELL("filename",A2)))</f>
        <v>⑰年月支払分</v>
      </c>
      <c r="B2" s="207"/>
      <c r="C2" s="207"/>
      <c r="D2" s="207"/>
      <c r="E2" s="207"/>
      <c r="F2" s="207"/>
      <c r="G2" s="207"/>
      <c r="H2" s="207"/>
      <c r="I2" s="207"/>
      <c r="J2" s="207"/>
      <c r="K2" s="207"/>
      <c r="L2" s="207"/>
      <c r="M2" s="207"/>
    </row>
    <row r="3" spans="1:16" ht="30" customHeight="1" x14ac:dyDescent="0.15">
      <c r="A3" s="205" t="s">
        <v>30</v>
      </c>
      <c r="B3" s="205"/>
      <c r="C3" s="205" t="str">
        <f>IF('人件費総括表・遂行状況（様式8号別紙2-1）'!$B$3="",
     "",
     '人件費総括表・遂行状況（様式8号別紙2-1）'!$B$3)</f>
        <v/>
      </c>
      <c r="D3" s="205"/>
      <c r="E3" s="205"/>
      <c r="F3" s="105"/>
      <c r="G3" s="9"/>
      <c r="H3" s="9"/>
      <c r="I3" s="9"/>
      <c r="J3" s="9"/>
      <c r="K3" s="9"/>
      <c r="L3" s="9"/>
      <c r="M3" s="9"/>
    </row>
    <row r="4" spans="1:16" ht="30" customHeight="1" x14ac:dyDescent="0.15">
      <c r="A4" s="198" t="s">
        <v>14</v>
      </c>
      <c r="B4" s="198"/>
      <c r="C4" s="205" t="str">
        <f>IF(従業員別人件費総括表!$B$5="",
     "",
     従業員別人件費総括表!$B$5)</f>
        <v/>
      </c>
      <c r="D4" s="205"/>
      <c r="E4" s="205"/>
      <c r="F4" s="105"/>
      <c r="G4" s="10"/>
      <c r="H4" s="10"/>
      <c r="I4" s="10"/>
    </row>
    <row r="5" spans="1:16" ht="30" customHeight="1" x14ac:dyDescent="0.15">
      <c r="A5" s="198" t="s">
        <v>15</v>
      </c>
      <c r="B5" s="198"/>
      <c r="C5" s="199">
        <f>従業員別人件費総括表!C7</f>
        <v>0</v>
      </c>
      <c r="D5" s="199"/>
      <c r="E5" s="199"/>
      <c r="F5" s="10" t="s">
        <v>4</v>
      </c>
      <c r="H5" s="10"/>
      <c r="I5" s="10"/>
    </row>
    <row r="6" spans="1:16" ht="30" customHeight="1" thickBot="1" x14ac:dyDescent="0.2">
      <c r="A6" s="12" t="s">
        <v>29</v>
      </c>
      <c r="B6" s="12"/>
    </row>
    <row r="7" spans="1:16" s="13" customFormat="1" ht="22.5" customHeight="1" thickBot="1" x14ac:dyDescent="0.2">
      <c r="A7" s="208" t="s">
        <v>31</v>
      </c>
      <c r="B7" s="201"/>
      <c r="C7" s="202" t="s">
        <v>16</v>
      </c>
      <c r="D7" s="202"/>
      <c r="E7" s="202"/>
      <c r="F7" s="111" t="s">
        <v>49</v>
      </c>
      <c r="G7" s="187" t="s">
        <v>17</v>
      </c>
      <c r="H7" s="203"/>
      <c r="I7" s="203"/>
      <c r="J7" s="188"/>
      <c r="K7" s="187" t="s">
        <v>18</v>
      </c>
      <c r="L7" s="188"/>
      <c r="M7" s="14" t="s">
        <v>28</v>
      </c>
      <c r="N7" s="15" t="s">
        <v>19</v>
      </c>
      <c r="O7" s="16"/>
    </row>
    <row r="8" spans="1:16" ht="22.5" customHeight="1" x14ac:dyDescent="0.15">
      <c r="A8" s="135"/>
      <c r="B8" s="162" t="str">
        <f>IF(テーブル141523242529[[#This Row],[列1]]="",
    "",
    TEXT(テーブル141523242529[[#This Row],[列1]],"(aaa)"))</f>
        <v/>
      </c>
      <c r="C8" s="151" t="s">
        <v>32</v>
      </c>
      <c r="D8" s="17" t="s">
        <v>13</v>
      </c>
      <c r="E8" s="152" t="s">
        <v>32</v>
      </c>
      <c r="F8" s="153" t="s">
        <v>32</v>
      </c>
      <c r="G8" s="18">
        <f>IF(OR(テーブル141523242529[[#This Row],[列2]]="",
          テーブル141523242529[[#This Row],[列4]]=""),
     0,
     IFERROR(HOUR(テーブル141523242529[[#This Row],[列4]]-テーブル141523242529[[#This Row],[列15]]-テーブル141523242529[[#This Row],[列2]]),
                  IFERROR(HOUR(テーブル141523242529[[#This Row],[列4]]-テーブル141523242529[[#This Row],[列2]]),
                               0)))</f>
        <v>0</v>
      </c>
      <c r="H8" s="19" t="s">
        <v>22</v>
      </c>
      <c r="I8" s="20" t="str">
        <f>IF(OR(テーブル141523242529[[#This Row],[列2]]="",
          テーブル141523242529[[#This Row],[列4]]=""),
     "00",
     IF(ISERROR(MINUTE(テーブル141523242529[[#This Row],[列4]]-テーブル141523242529[[#This Row],[列15]]-テーブル141523242529[[#This Row],[列2]])),
        IF(ISERROR(MINUTE(テーブル141523242529[[#This Row],[列4]]-テーブル141523242529[[#This Row],[列2]])),
           "00",
           IF(MINUTE(テーブル141523242529[[#This Row],[列4]]-テーブル141523242529[[#This Row],[列2]])&lt;30,
              "00",
              30)),
        IF(MINUTE(テーブル141523242529[[#This Row],[列4]]-テーブル141523242529[[#This Row],[列15]]-テーブル141523242529[[#This Row],[列2]])&lt;30,
           "00",
           30)))</f>
        <v>00</v>
      </c>
      <c r="J8" s="21" t="s">
        <v>23</v>
      </c>
      <c r="K8" s="22">
        <f>IFERROR((テーブル141523242529[[#This Row],[列5]]+テーブル141523242529[[#This Row],[列7]]/60)*$C$5,"")</f>
        <v>0</v>
      </c>
      <c r="L8" s="23" t="s">
        <v>4</v>
      </c>
      <c r="M8" s="147"/>
      <c r="N8" s="24"/>
      <c r="O8" s="50"/>
      <c r="P8" s="25"/>
    </row>
    <row r="9" spans="1:16" ht="22.5" customHeight="1" x14ac:dyDescent="0.15">
      <c r="A9" s="137"/>
      <c r="B9" s="159" t="str">
        <f>IF(テーブル141523242529[[#This Row],[列1]]="",
    "",
    TEXT(テーブル141523242529[[#This Row],[列1]],"(aaa)"))</f>
        <v/>
      </c>
      <c r="C9" s="138" t="s">
        <v>32</v>
      </c>
      <c r="D9" s="59" t="s">
        <v>13</v>
      </c>
      <c r="E9" s="143" t="s">
        <v>32</v>
      </c>
      <c r="F9" s="144" t="s">
        <v>32</v>
      </c>
      <c r="G9" s="27">
        <f>IF(OR(テーブル141523242529[[#This Row],[列2]]="",
          テーブル141523242529[[#This Row],[列4]]=""),
     0,
     IFERROR(HOUR(テーブル141523242529[[#This Row],[列4]]-テーブル141523242529[[#This Row],[列15]]-テーブル141523242529[[#This Row],[列2]]),
                  IFERROR(HOUR(テーブル141523242529[[#This Row],[列4]]-テーブル141523242529[[#This Row],[列2]]),
                               0)))</f>
        <v>0</v>
      </c>
      <c r="H9" s="28" t="s">
        <v>22</v>
      </c>
      <c r="I9" s="29" t="str">
        <f>IF(OR(テーブル141523242529[[#This Row],[列2]]="",
          テーブル141523242529[[#This Row],[列4]]=""),
     "00",
     IF(ISERROR(MINUTE(テーブル141523242529[[#This Row],[列4]]-テーブル141523242529[[#This Row],[列15]]-テーブル141523242529[[#This Row],[列2]])),
        IF(ISERROR(MINUTE(テーブル141523242529[[#This Row],[列4]]-テーブル141523242529[[#This Row],[列2]])),
           "00",
           IF(MINUTE(テーブル141523242529[[#This Row],[列4]]-テーブル141523242529[[#This Row],[列2]])&lt;30,
              "00",
              30)),
        IF(MINUTE(テーブル141523242529[[#This Row],[列4]]-テーブル141523242529[[#This Row],[列15]]-テーブル141523242529[[#This Row],[列2]])&lt;30,
           "00",
           30)))</f>
        <v>00</v>
      </c>
      <c r="J9" s="30" t="s">
        <v>23</v>
      </c>
      <c r="K9" s="31">
        <f>IFERROR((テーブル141523242529[[#This Row],[列5]]+テーブル141523242529[[#This Row],[列7]]/60)*$C$5,"")</f>
        <v>0</v>
      </c>
      <c r="L9" s="32" t="s">
        <v>4</v>
      </c>
      <c r="M9" s="148"/>
      <c r="N9" s="33"/>
      <c r="O9" s="50"/>
      <c r="P9" s="25"/>
    </row>
    <row r="10" spans="1:16" ht="22.5" customHeight="1" x14ac:dyDescent="0.15">
      <c r="A10" s="137"/>
      <c r="B10" s="160" t="str">
        <f>IF(テーブル141523242529[[#This Row],[列1]]="",
    "",
    TEXT(テーブル141523242529[[#This Row],[列1]],"(aaa)"))</f>
        <v/>
      </c>
      <c r="C10" s="138" t="s">
        <v>32</v>
      </c>
      <c r="D10" s="59" t="s">
        <v>13</v>
      </c>
      <c r="E10" s="143" t="s">
        <v>32</v>
      </c>
      <c r="F10" s="144" t="s">
        <v>32</v>
      </c>
      <c r="G10" s="27">
        <f>IF(OR(テーブル141523242529[[#This Row],[列2]]="",
          テーブル141523242529[[#This Row],[列4]]=""),
     0,
     IFERROR(HOUR(テーブル141523242529[[#This Row],[列4]]-テーブル141523242529[[#This Row],[列15]]-テーブル141523242529[[#This Row],[列2]]),
                  IFERROR(HOUR(テーブル141523242529[[#This Row],[列4]]-テーブル141523242529[[#This Row],[列2]]),
                               0)))</f>
        <v>0</v>
      </c>
      <c r="H10" s="28" t="s">
        <v>22</v>
      </c>
      <c r="I10" s="34" t="str">
        <f>IF(OR(テーブル141523242529[[#This Row],[列2]]="",
          テーブル141523242529[[#This Row],[列4]]=""),
     "00",
     IF(ISERROR(MINUTE(テーブル141523242529[[#This Row],[列4]]-テーブル141523242529[[#This Row],[列15]]-テーブル141523242529[[#This Row],[列2]])),
        IF(ISERROR(MINUTE(テーブル141523242529[[#This Row],[列4]]-テーブル141523242529[[#This Row],[列2]])),
           "00",
           IF(MINUTE(テーブル141523242529[[#This Row],[列4]]-テーブル141523242529[[#This Row],[列2]])&lt;30,
              "00",
              30)),
        IF(MINUTE(テーブル141523242529[[#This Row],[列4]]-テーブル141523242529[[#This Row],[列15]]-テーブル141523242529[[#This Row],[列2]])&lt;30,
           "00",
           30)))</f>
        <v>00</v>
      </c>
      <c r="J10" s="30" t="s">
        <v>23</v>
      </c>
      <c r="K10" s="31">
        <f>IFERROR((テーブル141523242529[[#This Row],[列5]]+テーブル141523242529[[#This Row],[列7]]/60)*$C$5,"")</f>
        <v>0</v>
      </c>
      <c r="L10" s="32" t="s">
        <v>4</v>
      </c>
      <c r="M10" s="149"/>
      <c r="N10" s="33"/>
      <c r="O10" s="50"/>
      <c r="P10" s="25"/>
    </row>
    <row r="11" spans="1:16" ht="22.5" customHeight="1" x14ac:dyDescent="0.15">
      <c r="A11" s="137"/>
      <c r="B11" s="160" t="str">
        <f>IF(テーブル141523242529[[#This Row],[列1]]="",
    "",
    TEXT(テーブル141523242529[[#This Row],[列1]],"(aaa)"))</f>
        <v/>
      </c>
      <c r="C11" s="138" t="s">
        <v>20</v>
      </c>
      <c r="D11" s="59" t="s">
        <v>21</v>
      </c>
      <c r="E11" s="143" t="s">
        <v>20</v>
      </c>
      <c r="F11" s="144" t="s">
        <v>32</v>
      </c>
      <c r="G11" s="27">
        <f>IF(OR(テーブル141523242529[[#This Row],[列2]]="",
          テーブル141523242529[[#This Row],[列4]]=""),
     0,
     IFERROR(HOUR(テーブル141523242529[[#This Row],[列4]]-テーブル141523242529[[#This Row],[列15]]-テーブル141523242529[[#This Row],[列2]]),
                  IFERROR(HOUR(テーブル141523242529[[#This Row],[列4]]-テーブル141523242529[[#This Row],[列2]]),
                               0)))</f>
        <v>0</v>
      </c>
      <c r="H11" s="28" t="s">
        <v>22</v>
      </c>
      <c r="I11" s="34" t="str">
        <f>IF(OR(テーブル141523242529[[#This Row],[列2]]="",
          テーブル141523242529[[#This Row],[列4]]=""),
     "00",
     IF(ISERROR(MINUTE(テーブル141523242529[[#This Row],[列4]]-テーブル141523242529[[#This Row],[列15]]-テーブル141523242529[[#This Row],[列2]])),
        IF(ISERROR(MINUTE(テーブル141523242529[[#This Row],[列4]]-テーブル141523242529[[#This Row],[列2]])),
           "00",
           IF(MINUTE(テーブル141523242529[[#This Row],[列4]]-テーブル141523242529[[#This Row],[列2]])&lt;30,
              "00",
              30)),
        IF(MINUTE(テーブル141523242529[[#This Row],[列4]]-テーブル141523242529[[#This Row],[列15]]-テーブル141523242529[[#This Row],[列2]])&lt;30,
           "00",
           30)))</f>
        <v>00</v>
      </c>
      <c r="J11" s="30" t="s">
        <v>23</v>
      </c>
      <c r="K11" s="31">
        <f>IFERROR((テーブル141523242529[[#This Row],[列5]]+テーブル141523242529[[#This Row],[列7]]/60)*$C$5,"")</f>
        <v>0</v>
      </c>
      <c r="L11" s="32" t="s">
        <v>4</v>
      </c>
      <c r="M11" s="149"/>
      <c r="N11" s="33"/>
      <c r="O11" s="50"/>
      <c r="P11" s="25"/>
    </row>
    <row r="12" spans="1:16" ht="22.5" customHeight="1" x14ac:dyDescent="0.15">
      <c r="A12" s="137"/>
      <c r="B12" s="160" t="str">
        <f>IF(テーブル141523242529[[#This Row],[列1]]="",
    "",
    TEXT(テーブル141523242529[[#This Row],[列1]],"(aaa)"))</f>
        <v/>
      </c>
      <c r="C12" s="138" t="s">
        <v>20</v>
      </c>
      <c r="D12" s="59" t="s">
        <v>21</v>
      </c>
      <c r="E12" s="143" t="s">
        <v>20</v>
      </c>
      <c r="F12" s="144" t="s">
        <v>32</v>
      </c>
      <c r="G12" s="27">
        <f>IF(OR(テーブル141523242529[[#This Row],[列2]]="",
          テーブル141523242529[[#This Row],[列4]]=""),
     0,
     IFERROR(HOUR(テーブル141523242529[[#This Row],[列4]]-テーブル141523242529[[#This Row],[列15]]-テーブル141523242529[[#This Row],[列2]]),
                  IFERROR(HOUR(テーブル141523242529[[#This Row],[列4]]-テーブル141523242529[[#This Row],[列2]]),
                               0)))</f>
        <v>0</v>
      </c>
      <c r="H12" s="28" t="s">
        <v>22</v>
      </c>
      <c r="I12" s="34" t="str">
        <f>IF(OR(テーブル141523242529[[#This Row],[列2]]="",
          テーブル141523242529[[#This Row],[列4]]=""),
     "00",
     IF(ISERROR(MINUTE(テーブル141523242529[[#This Row],[列4]]-テーブル141523242529[[#This Row],[列15]]-テーブル141523242529[[#This Row],[列2]])),
        IF(ISERROR(MINUTE(テーブル141523242529[[#This Row],[列4]]-テーブル141523242529[[#This Row],[列2]])),
           "00",
           IF(MINUTE(テーブル141523242529[[#This Row],[列4]]-テーブル141523242529[[#This Row],[列2]])&lt;30,
              "00",
              30)),
        IF(MINUTE(テーブル141523242529[[#This Row],[列4]]-テーブル141523242529[[#This Row],[列15]]-テーブル141523242529[[#This Row],[列2]])&lt;30,
           "00",
           30)))</f>
        <v>00</v>
      </c>
      <c r="J12" s="30" t="s">
        <v>23</v>
      </c>
      <c r="K12" s="31">
        <f>IFERROR((テーブル141523242529[[#This Row],[列5]]+テーブル141523242529[[#This Row],[列7]]/60)*$C$5,"")</f>
        <v>0</v>
      </c>
      <c r="L12" s="32" t="s">
        <v>4</v>
      </c>
      <c r="M12" s="149"/>
      <c r="N12" s="33"/>
      <c r="O12" s="50"/>
      <c r="P12" s="25"/>
    </row>
    <row r="13" spans="1:16" ht="22.5" customHeight="1" x14ac:dyDescent="0.15">
      <c r="A13" s="137"/>
      <c r="B13" s="160" t="str">
        <f>IF(テーブル141523242529[[#This Row],[列1]]="",
    "",
    TEXT(テーブル141523242529[[#This Row],[列1]],"(aaa)"))</f>
        <v/>
      </c>
      <c r="C13" s="138" t="s">
        <v>20</v>
      </c>
      <c r="D13" s="59" t="s">
        <v>21</v>
      </c>
      <c r="E13" s="143" t="s">
        <v>20</v>
      </c>
      <c r="F13" s="144" t="s">
        <v>32</v>
      </c>
      <c r="G13" s="27">
        <f>IF(OR(テーブル141523242529[[#This Row],[列2]]="",
          テーブル141523242529[[#This Row],[列4]]=""),
     0,
     IFERROR(HOUR(テーブル141523242529[[#This Row],[列4]]-テーブル141523242529[[#This Row],[列15]]-テーブル141523242529[[#This Row],[列2]]),
                  IFERROR(HOUR(テーブル141523242529[[#This Row],[列4]]-テーブル141523242529[[#This Row],[列2]]),
                               0)))</f>
        <v>0</v>
      </c>
      <c r="H13" s="28" t="s">
        <v>22</v>
      </c>
      <c r="I13" s="34" t="str">
        <f>IF(OR(テーブル141523242529[[#This Row],[列2]]="",
          テーブル141523242529[[#This Row],[列4]]=""),
     "00",
     IF(ISERROR(MINUTE(テーブル141523242529[[#This Row],[列4]]-テーブル141523242529[[#This Row],[列15]]-テーブル141523242529[[#This Row],[列2]])),
        IF(ISERROR(MINUTE(テーブル141523242529[[#This Row],[列4]]-テーブル141523242529[[#This Row],[列2]])),
           "00",
           IF(MINUTE(テーブル141523242529[[#This Row],[列4]]-テーブル141523242529[[#This Row],[列2]])&lt;30,
              "00",
              30)),
        IF(MINUTE(テーブル141523242529[[#This Row],[列4]]-テーブル141523242529[[#This Row],[列15]]-テーブル141523242529[[#This Row],[列2]])&lt;30,
           "00",
           30)))</f>
        <v>00</v>
      </c>
      <c r="J13" s="30" t="s">
        <v>23</v>
      </c>
      <c r="K13" s="31">
        <f>IFERROR((テーブル141523242529[[#This Row],[列5]]+テーブル141523242529[[#This Row],[列7]]/60)*$C$5,"")</f>
        <v>0</v>
      </c>
      <c r="L13" s="32" t="s">
        <v>4</v>
      </c>
      <c r="M13" s="149"/>
      <c r="N13" s="33"/>
      <c r="O13" s="50"/>
      <c r="P13" s="25"/>
    </row>
    <row r="14" spans="1:16" ht="22.5" customHeight="1" x14ac:dyDescent="0.15">
      <c r="A14" s="137"/>
      <c r="B14" s="160" t="str">
        <f>IF(テーブル141523242529[[#This Row],[列1]]="",
    "",
    TEXT(テーブル141523242529[[#This Row],[列1]],"(aaa)"))</f>
        <v/>
      </c>
      <c r="C14" s="138" t="s">
        <v>20</v>
      </c>
      <c r="D14" s="59" t="s">
        <v>21</v>
      </c>
      <c r="E14" s="143" t="s">
        <v>20</v>
      </c>
      <c r="F14" s="144" t="s">
        <v>32</v>
      </c>
      <c r="G14" s="27">
        <f>IF(OR(テーブル141523242529[[#This Row],[列2]]="",
          テーブル141523242529[[#This Row],[列4]]=""),
     0,
     IFERROR(HOUR(テーブル141523242529[[#This Row],[列4]]-テーブル141523242529[[#This Row],[列15]]-テーブル141523242529[[#This Row],[列2]]),
                  IFERROR(HOUR(テーブル141523242529[[#This Row],[列4]]-テーブル141523242529[[#This Row],[列2]]),
                               0)))</f>
        <v>0</v>
      </c>
      <c r="H14" s="28" t="s">
        <v>22</v>
      </c>
      <c r="I14" s="34" t="str">
        <f>IF(OR(テーブル141523242529[[#This Row],[列2]]="",
          テーブル141523242529[[#This Row],[列4]]=""),
     "00",
     IF(ISERROR(MINUTE(テーブル141523242529[[#This Row],[列4]]-テーブル141523242529[[#This Row],[列15]]-テーブル141523242529[[#This Row],[列2]])),
        IF(ISERROR(MINUTE(テーブル141523242529[[#This Row],[列4]]-テーブル141523242529[[#This Row],[列2]])),
           "00",
           IF(MINUTE(テーブル141523242529[[#This Row],[列4]]-テーブル141523242529[[#This Row],[列2]])&lt;30,
              "00",
              30)),
        IF(MINUTE(テーブル141523242529[[#This Row],[列4]]-テーブル141523242529[[#This Row],[列15]]-テーブル141523242529[[#This Row],[列2]])&lt;30,
           "00",
           30)))</f>
        <v>00</v>
      </c>
      <c r="J14" s="30" t="s">
        <v>23</v>
      </c>
      <c r="K14" s="31">
        <f>IFERROR((テーブル141523242529[[#This Row],[列5]]+テーブル141523242529[[#This Row],[列7]]/60)*$C$5,"")</f>
        <v>0</v>
      </c>
      <c r="L14" s="32" t="s">
        <v>4</v>
      </c>
      <c r="M14" s="149"/>
      <c r="N14" s="33"/>
      <c r="O14" s="50"/>
      <c r="P14" s="25"/>
    </row>
    <row r="15" spans="1:16" ht="22.5" customHeight="1" x14ac:dyDescent="0.15">
      <c r="A15" s="137"/>
      <c r="B15" s="160" t="str">
        <f>IF(テーブル141523242529[[#This Row],[列1]]="",
    "",
    TEXT(テーブル141523242529[[#This Row],[列1]],"(aaa)"))</f>
        <v/>
      </c>
      <c r="C15" s="138" t="s">
        <v>20</v>
      </c>
      <c r="D15" s="59" t="s">
        <v>21</v>
      </c>
      <c r="E15" s="143" t="s">
        <v>20</v>
      </c>
      <c r="F15" s="144" t="s">
        <v>32</v>
      </c>
      <c r="G15" s="27">
        <f>IF(OR(テーブル141523242529[[#This Row],[列2]]="",
          テーブル141523242529[[#This Row],[列4]]=""),
     0,
     IFERROR(HOUR(テーブル141523242529[[#This Row],[列4]]-テーブル141523242529[[#This Row],[列15]]-テーブル141523242529[[#This Row],[列2]]),
                  IFERROR(HOUR(テーブル141523242529[[#This Row],[列4]]-テーブル141523242529[[#This Row],[列2]]),
                               0)))</f>
        <v>0</v>
      </c>
      <c r="H15" s="28" t="s">
        <v>22</v>
      </c>
      <c r="I15" s="34" t="str">
        <f>IF(OR(テーブル141523242529[[#This Row],[列2]]="",
          テーブル141523242529[[#This Row],[列4]]=""),
     "00",
     IF(ISERROR(MINUTE(テーブル141523242529[[#This Row],[列4]]-テーブル141523242529[[#This Row],[列15]]-テーブル141523242529[[#This Row],[列2]])),
        IF(ISERROR(MINUTE(テーブル141523242529[[#This Row],[列4]]-テーブル141523242529[[#This Row],[列2]])),
           "00",
           IF(MINUTE(テーブル141523242529[[#This Row],[列4]]-テーブル141523242529[[#This Row],[列2]])&lt;30,
              "00",
              30)),
        IF(MINUTE(テーブル141523242529[[#This Row],[列4]]-テーブル141523242529[[#This Row],[列15]]-テーブル141523242529[[#This Row],[列2]])&lt;30,
           "00",
           30)))</f>
        <v>00</v>
      </c>
      <c r="J15" s="30" t="s">
        <v>23</v>
      </c>
      <c r="K15" s="31">
        <f>IFERROR((テーブル141523242529[[#This Row],[列5]]+テーブル141523242529[[#This Row],[列7]]/60)*$C$5,"")</f>
        <v>0</v>
      </c>
      <c r="L15" s="32" t="s">
        <v>4</v>
      </c>
      <c r="M15" s="149"/>
      <c r="N15" s="33"/>
      <c r="O15" s="50"/>
      <c r="P15" s="25"/>
    </row>
    <row r="16" spans="1:16" ht="22.5" customHeight="1" x14ac:dyDescent="0.15">
      <c r="A16" s="137"/>
      <c r="B16" s="160" t="str">
        <f>IF(テーブル141523242529[[#This Row],[列1]]="",
    "",
    TEXT(テーブル141523242529[[#This Row],[列1]],"(aaa)"))</f>
        <v/>
      </c>
      <c r="C16" s="138" t="s">
        <v>20</v>
      </c>
      <c r="D16" s="59" t="s">
        <v>21</v>
      </c>
      <c r="E16" s="143" t="s">
        <v>20</v>
      </c>
      <c r="F16" s="144" t="s">
        <v>32</v>
      </c>
      <c r="G16" s="27">
        <f>IF(OR(テーブル141523242529[[#This Row],[列2]]="",
          テーブル141523242529[[#This Row],[列4]]=""),
     0,
     IFERROR(HOUR(テーブル141523242529[[#This Row],[列4]]-テーブル141523242529[[#This Row],[列15]]-テーブル141523242529[[#This Row],[列2]]),
                  IFERROR(HOUR(テーブル141523242529[[#This Row],[列4]]-テーブル141523242529[[#This Row],[列2]]),
                               0)))</f>
        <v>0</v>
      </c>
      <c r="H16" s="28" t="s">
        <v>22</v>
      </c>
      <c r="I16" s="34" t="str">
        <f>IF(OR(テーブル141523242529[[#This Row],[列2]]="",
          テーブル141523242529[[#This Row],[列4]]=""),
     "00",
     IF(ISERROR(MINUTE(テーブル141523242529[[#This Row],[列4]]-テーブル141523242529[[#This Row],[列15]]-テーブル141523242529[[#This Row],[列2]])),
        IF(ISERROR(MINUTE(テーブル141523242529[[#This Row],[列4]]-テーブル141523242529[[#This Row],[列2]])),
           "00",
           IF(MINUTE(テーブル141523242529[[#This Row],[列4]]-テーブル141523242529[[#This Row],[列2]])&lt;30,
              "00",
              30)),
        IF(MINUTE(テーブル141523242529[[#This Row],[列4]]-テーブル141523242529[[#This Row],[列15]]-テーブル141523242529[[#This Row],[列2]])&lt;30,
           "00",
           30)))</f>
        <v>00</v>
      </c>
      <c r="J16" s="30" t="s">
        <v>23</v>
      </c>
      <c r="K16" s="31">
        <f>IFERROR((テーブル141523242529[[#This Row],[列5]]+テーブル141523242529[[#This Row],[列7]]/60)*$C$5,"")</f>
        <v>0</v>
      </c>
      <c r="L16" s="32" t="s">
        <v>4</v>
      </c>
      <c r="M16" s="149"/>
      <c r="N16" s="33"/>
      <c r="O16" s="50"/>
      <c r="P16" s="25"/>
    </row>
    <row r="17" spans="1:16" ht="22.5" customHeight="1" x14ac:dyDescent="0.15">
      <c r="A17" s="137"/>
      <c r="B17" s="160" t="str">
        <f>IF(テーブル141523242529[[#This Row],[列1]]="",
    "",
    TEXT(テーブル141523242529[[#This Row],[列1]],"(aaa)"))</f>
        <v/>
      </c>
      <c r="C17" s="138" t="s">
        <v>20</v>
      </c>
      <c r="D17" s="59" t="s">
        <v>21</v>
      </c>
      <c r="E17" s="143" t="s">
        <v>20</v>
      </c>
      <c r="F17" s="144" t="s">
        <v>32</v>
      </c>
      <c r="G17" s="27">
        <f>IF(OR(テーブル141523242529[[#This Row],[列2]]="",
          テーブル141523242529[[#This Row],[列4]]=""),
     0,
     IFERROR(HOUR(テーブル141523242529[[#This Row],[列4]]-テーブル141523242529[[#This Row],[列15]]-テーブル141523242529[[#This Row],[列2]]),
                  IFERROR(HOUR(テーブル141523242529[[#This Row],[列4]]-テーブル141523242529[[#This Row],[列2]]),
                               0)))</f>
        <v>0</v>
      </c>
      <c r="H17" s="28" t="s">
        <v>22</v>
      </c>
      <c r="I17" s="34" t="str">
        <f>IF(OR(テーブル141523242529[[#This Row],[列2]]="",
          テーブル141523242529[[#This Row],[列4]]=""),
     "00",
     IF(ISERROR(MINUTE(テーブル141523242529[[#This Row],[列4]]-テーブル141523242529[[#This Row],[列15]]-テーブル141523242529[[#This Row],[列2]])),
        IF(ISERROR(MINUTE(テーブル141523242529[[#This Row],[列4]]-テーブル141523242529[[#This Row],[列2]])),
           "00",
           IF(MINUTE(テーブル141523242529[[#This Row],[列4]]-テーブル141523242529[[#This Row],[列2]])&lt;30,
              "00",
              30)),
        IF(MINUTE(テーブル141523242529[[#This Row],[列4]]-テーブル141523242529[[#This Row],[列15]]-テーブル141523242529[[#This Row],[列2]])&lt;30,
           "00",
           30)))</f>
        <v>00</v>
      </c>
      <c r="J17" s="30" t="s">
        <v>23</v>
      </c>
      <c r="K17" s="31">
        <f>IFERROR((テーブル141523242529[[#This Row],[列5]]+テーブル141523242529[[#This Row],[列7]]/60)*$C$5,"")</f>
        <v>0</v>
      </c>
      <c r="L17" s="32" t="s">
        <v>4</v>
      </c>
      <c r="M17" s="149"/>
      <c r="N17" s="33"/>
      <c r="O17" s="50"/>
      <c r="P17" s="25"/>
    </row>
    <row r="18" spans="1:16" ht="22.5" customHeight="1" x14ac:dyDescent="0.15">
      <c r="A18" s="137"/>
      <c r="B18" s="160" t="str">
        <f>IF(テーブル141523242529[[#This Row],[列1]]="",
    "",
    TEXT(テーブル141523242529[[#This Row],[列1]],"(aaa)"))</f>
        <v/>
      </c>
      <c r="C18" s="138" t="s">
        <v>20</v>
      </c>
      <c r="D18" s="59" t="s">
        <v>21</v>
      </c>
      <c r="E18" s="143" t="s">
        <v>20</v>
      </c>
      <c r="F18" s="144" t="s">
        <v>32</v>
      </c>
      <c r="G18" s="27">
        <f>IF(OR(テーブル141523242529[[#This Row],[列2]]="",
          テーブル141523242529[[#This Row],[列4]]=""),
     0,
     IFERROR(HOUR(テーブル141523242529[[#This Row],[列4]]-テーブル141523242529[[#This Row],[列15]]-テーブル141523242529[[#This Row],[列2]]),
                  IFERROR(HOUR(テーブル141523242529[[#This Row],[列4]]-テーブル141523242529[[#This Row],[列2]]),
                               0)))</f>
        <v>0</v>
      </c>
      <c r="H18" s="28" t="s">
        <v>22</v>
      </c>
      <c r="I18" s="34" t="str">
        <f>IF(OR(テーブル141523242529[[#This Row],[列2]]="",
          テーブル141523242529[[#This Row],[列4]]=""),
     "00",
     IF(ISERROR(MINUTE(テーブル141523242529[[#This Row],[列4]]-テーブル141523242529[[#This Row],[列15]]-テーブル141523242529[[#This Row],[列2]])),
        IF(ISERROR(MINUTE(テーブル141523242529[[#This Row],[列4]]-テーブル141523242529[[#This Row],[列2]])),
           "00",
           IF(MINUTE(テーブル141523242529[[#This Row],[列4]]-テーブル141523242529[[#This Row],[列2]])&lt;30,
              "00",
              30)),
        IF(MINUTE(テーブル141523242529[[#This Row],[列4]]-テーブル141523242529[[#This Row],[列15]]-テーブル141523242529[[#This Row],[列2]])&lt;30,
           "00",
           30)))</f>
        <v>00</v>
      </c>
      <c r="J18" s="30" t="s">
        <v>23</v>
      </c>
      <c r="K18" s="31">
        <f>IFERROR((テーブル141523242529[[#This Row],[列5]]+テーブル141523242529[[#This Row],[列7]]/60)*$C$5,"")</f>
        <v>0</v>
      </c>
      <c r="L18" s="32" t="s">
        <v>4</v>
      </c>
      <c r="M18" s="149"/>
      <c r="N18" s="33"/>
      <c r="O18" s="50"/>
      <c r="P18" s="25"/>
    </row>
    <row r="19" spans="1:16" ht="22.5" customHeight="1" x14ac:dyDescent="0.15">
      <c r="A19" s="137"/>
      <c r="B19" s="160" t="str">
        <f>IF(テーブル141523242529[[#This Row],[列1]]="",
    "",
    TEXT(テーブル141523242529[[#This Row],[列1]],"(aaa)"))</f>
        <v/>
      </c>
      <c r="C19" s="138" t="s">
        <v>20</v>
      </c>
      <c r="D19" s="59" t="s">
        <v>21</v>
      </c>
      <c r="E19" s="143" t="s">
        <v>20</v>
      </c>
      <c r="F19" s="144" t="s">
        <v>32</v>
      </c>
      <c r="G19" s="27">
        <f>IF(OR(テーブル141523242529[[#This Row],[列2]]="",
          テーブル141523242529[[#This Row],[列4]]=""),
     0,
     IFERROR(HOUR(テーブル141523242529[[#This Row],[列4]]-テーブル141523242529[[#This Row],[列15]]-テーブル141523242529[[#This Row],[列2]]),
                  IFERROR(HOUR(テーブル141523242529[[#This Row],[列4]]-テーブル141523242529[[#This Row],[列2]]),
                               0)))</f>
        <v>0</v>
      </c>
      <c r="H19" s="28" t="s">
        <v>22</v>
      </c>
      <c r="I19" s="34" t="str">
        <f>IF(OR(テーブル141523242529[[#This Row],[列2]]="",
          テーブル141523242529[[#This Row],[列4]]=""),
     "00",
     IF(ISERROR(MINUTE(テーブル141523242529[[#This Row],[列4]]-テーブル141523242529[[#This Row],[列15]]-テーブル141523242529[[#This Row],[列2]])),
        IF(ISERROR(MINUTE(テーブル141523242529[[#This Row],[列4]]-テーブル141523242529[[#This Row],[列2]])),
           "00",
           IF(MINUTE(テーブル141523242529[[#This Row],[列4]]-テーブル141523242529[[#This Row],[列2]])&lt;30,
              "00",
              30)),
        IF(MINUTE(テーブル141523242529[[#This Row],[列4]]-テーブル141523242529[[#This Row],[列15]]-テーブル141523242529[[#This Row],[列2]])&lt;30,
           "00",
           30)))</f>
        <v>00</v>
      </c>
      <c r="J19" s="30" t="s">
        <v>23</v>
      </c>
      <c r="K19" s="31">
        <f>IFERROR((テーブル141523242529[[#This Row],[列5]]+テーブル141523242529[[#This Row],[列7]]/60)*$C$5,"")</f>
        <v>0</v>
      </c>
      <c r="L19" s="32" t="s">
        <v>4</v>
      </c>
      <c r="M19" s="149"/>
      <c r="N19" s="33"/>
      <c r="O19" s="50"/>
      <c r="P19" s="25"/>
    </row>
    <row r="20" spans="1:16" ht="22.5" customHeight="1" x14ac:dyDescent="0.15">
      <c r="A20" s="137"/>
      <c r="B20" s="160" t="str">
        <f>IF(テーブル141523242529[[#This Row],[列1]]="",
    "",
    TEXT(テーブル141523242529[[#This Row],[列1]],"(aaa)"))</f>
        <v/>
      </c>
      <c r="C20" s="138" t="s">
        <v>20</v>
      </c>
      <c r="D20" s="59" t="s">
        <v>21</v>
      </c>
      <c r="E20" s="143" t="s">
        <v>20</v>
      </c>
      <c r="F20" s="144" t="s">
        <v>32</v>
      </c>
      <c r="G20" s="27">
        <f>IF(OR(テーブル141523242529[[#This Row],[列2]]="",
          テーブル141523242529[[#This Row],[列4]]=""),
     0,
     IFERROR(HOUR(テーブル141523242529[[#This Row],[列4]]-テーブル141523242529[[#This Row],[列15]]-テーブル141523242529[[#This Row],[列2]]),
                  IFERROR(HOUR(テーブル141523242529[[#This Row],[列4]]-テーブル141523242529[[#This Row],[列2]]),
                               0)))</f>
        <v>0</v>
      </c>
      <c r="H20" s="28" t="s">
        <v>22</v>
      </c>
      <c r="I20" s="34" t="str">
        <f>IF(OR(テーブル141523242529[[#This Row],[列2]]="",
          テーブル141523242529[[#This Row],[列4]]=""),
     "00",
     IF(ISERROR(MINUTE(テーブル141523242529[[#This Row],[列4]]-テーブル141523242529[[#This Row],[列15]]-テーブル141523242529[[#This Row],[列2]])),
        IF(ISERROR(MINUTE(テーブル141523242529[[#This Row],[列4]]-テーブル141523242529[[#This Row],[列2]])),
           "00",
           IF(MINUTE(テーブル141523242529[[#This Row],[列4]]-テーブル141523242529[[#This Row],[列2]])&lt;30,
              "00",
              30)),
        IF(MINUTE(テーブル141523242529[[#This Row],[列4]]-テーブル141523242529[[#This Row],[列15]]-テーブル141523242529[[#This Row],[列2]])&lt;30,
           "00",
           30)))</f>
        <v>00</v>
      </c>
      <c r="J20" s="30" t="s">
        <v>23</v>
      </c>
      <c r="K20" s="31">
        <f>IFERROR((テーブル141523242529[[#This Row],[列5]]+テーブル141523242529[[#This Row],[列7]]/60)*$C$5,"")</f>
        <v>0</v>
      </c>
      <c r="L20" s="32" t="s">
        <v>4</v>
      </c>
      <c r="M20" s="149"/>
      <c r="N20" s="33"/>
      <c r="O20" s="50"/>
      <c r="P20" s="25"/>
    </row>
    <row r="21" spans="1:16" ht="22.5" customHeight="1" x14ac:dyDescent="0.15">
      <c r="A21" s="137"/>
      <c r="B21" s="160" t="str">
        <f>IF(テーブル141523242529[[#This Row],[列1]]="",
    "",
    TEXT(テーブル141523242529[[#This Row],[列1]],"(aaa)"))</f>
        <v/>
      </c>
      <c r="C21" s="138" t="s">
        <v>20</v>
      </c>
      <c r="D21" s="59" t="s">
        <v>21</v>
      </c>
      <c r="E21" s="143" t="s">
        <v>20</v>
      </c>
      <c r="F21" s="144" t="s">
        <v>32</v>
      </c>
      <c r="G21" s="27">
        <f>IF(OR(テーブル141523242529[[#This Row],[列2]]="",
          テーブル141523242529[[#This Row],[列4]]=""),
     0,
     IFERROR(HOUR(テーブル141523242529[[#This Row],[列4]]-テーブル141523242529[[#This Row],[列15]]-テーブル141523242529[[#This Row],[列2]]),
                  IFERROR(HOUR(テーブル141523242529[[#This Row],[列4]]-テーブル141523242529[[#This Row],[列2]]),
                               0)))</f>
        <v>0</v>
      </c>
      <c r="H21" s="28" t="s">
        <v>22</v>
      </c>
      <c r="I21" s="34" t="str">
        <f>IF(OR(テーブル141523242529[[#This Row],[列2]]="",
          テーブル141523242529[[#This Row],[列4]]=""),
     "00",
     IF(ISERROR(MINUTE(テーブル141523242529[[#This Row],[列4]]-テーブル141523242529[[#This Row],[列15]]-テーブル141523242529[[#This Row],[列2]])),
        IF(ISERROR(MINUTE(テーブル141523242529[[#This Row],[列4]]-テーブル141523242529[[#This Row],[列2]])),
           "00",
           IF(MINUTE(テーブル141523242529[[#This Row],[列4]]-テーブル141523242529[[#This Row],[列2]])&lt;30,
              "00",
              30)),
        IF(MINUTE(テーブル141523242529[[#This Row],[列4]]-テーブル141523242529[[#This Row],[列15]]-テーブル141523242529[[#This Row],[列2]])&lt;30,
           "00",
           30)))</f>
        <v>00</v>
      </c>
      <c r="J21" s="30" t="s">
        <v>23</v>
      </c>
      <c r="K21" s="31">
        <f>IFERROR((テーブル141523242529[[#This Row],[列5]]+テーブル141523242529[[#This Row],[列7]]/60)*$C$5,"")</f>
        <v>0</v>
      </c>
      <c r="L21" s="32" t="s">
        <v>4</v>
      </c>
      <c r="M21" s="149"/>
      <c r="N21" s="33"/>
      <c r="O21" s="50"/>
      <c r="P21" s="25"/>
    </row>
    <row r="22" spans="1:16" ht="22.5" customHeight="1" x14ac:dyDescent="0.15">
      <c r="A22" s="137"/>
      <c r="B22" s="160" t="str">
        <f>IF(テーブル141523242529[[#This Row],[列1]]="",
    "",
    TEXT(テーブル141523242529[[#This Row],[列1]],"(aaa)"))</f>
        <v/>
      </c>
      <c r="C22" s="138" t="s">
        <v>20</v>
      </c>
      <c r="D22" s="59" t="s">
        <v>21</v>
      </c>
      <c r="E22" s="143" t="s">
        <v>20</v>
      </c>
      <c r="F22" s="144" t="s">
        <v>32</v>
      </c>
      <c r="G22" s="27">
        <f>IF(OR(テーブル141523242529[[#This Row],[列2]]="",
          テーブル141523242529[[#This Row],[列4]]=""),
     0,
     IFERROR(HOUR(テーブル141523242529[[#This Row],[列4]]-テーブル141523242529[[#This Row],[列15]]-テーブル141523242529[[#This Row],[列2]]),
                  IFERROR(HOUR(テーブル141523242529[[#This Row],[列4]]-テーブル141523242529[[#This Row],[列2]]),
                               0)))</f>
        <v>0</v>
      </c>
      <c r="H22" s="28" t="s">
        <v>22</v>
      </c>
      <c r="I22" s="34" t="str">
        <f>IF(OR(テーブル141523242529[[#This Row],[列2]]="",
          テーブル141523242529[[#This Row],[列4]]=""),
     "00",
     IF(ISERROR(MINUTE(テーブル141523242529[[#This Row],[列4]]-テーブル141523242529[[#This Row],[列15]]-テーブル141523242529[[#This Row],[列2]])),
        IF(ISERROR(MINUTE(テーブル141523242529[[#This Row],[列4]]-テーブル141523242529[[#This Row],[列2]])),
           "00",
           IF(MINUTE(テーブル141523242529[[#This Row],[列4]]-テーブル141523242529[[#This Row],[列2]])&lt;30,
              "00",
              30)),
        IF(MINUTE(テーブル141523242529[[#This Row],[列4]]-テーブル141523242529[[#This Row],[列15]]-テーブル141523242529[[#This Row],[列2]])&lt;30,
           "00",
           30)))</f>
        <v>00</v>
      </c>
      <c r="J22" s="30" t="s">
        <v>23</v>
      </c>
      <c r="K22" s="31">
        <f>IFERROR((テーブル141523242529[[#This Row],[列5]]+テーブル141523242529[[#This Row],[列7]]/60)*$C$5,"")</f>
        <v>0</v>
      </c>
      <c r="L22" s="32" t="s">
        <v>4</v>
      </c>
      <c r="M22" s="149"/>
      <c r="N22" s="33"/>
      <c r="O22" s="50"/>
      <c r="P22" s="25"/>
    </row>
    <row r="23" spans="1:16" ht="22.5" customHeight="1" x14ac:dyDescent="0.15">
      <c r="A23" s="137"/>
      <c r="B23" s="160" t="str">
        <f>IF(テーブル141523242529[[#This Row],[列1]]="",
    "",
    TEXT(テーブル141523242529[[#This Row],[列1]],"(aaa)"))</f>
        <v/>
      </c>
      <c r="C23" s="138" t="s">
        <v>20</v>
      </c>
      <c r="D23" s="59" t="s">
        <v>21</v>
      </c>
      <c r="E23" s="143" t="s">
        <v>20</v>
      </c>
      <c r="F23" s="144" t="s">
        <v>32</v>
      </c>
      <c r="G23" s="27">
        <f>IF(OR(テーブル141523242529[[#This Row],[列2]]="",
          テーブル141523242529[[#This Row],[列4]]=""),
     0,
     IFERROR(HOUR(テーブル141523242529[[#This Row],[列4]]-テーブル141523242529[[#This Row],[列15]]-テーブル141523242529[[#This Row],[列2]]),
                  IFERROR(HOUR(テーブル141523242529[[#This Row],[列4]]-テーブル141523242529[[#This Row],[列2]]),
                               0)))</f>
        <v>0</v>
      </c>
      <c r="H23" s="28" t="s">
        <v>22</v>
      </c>
      <c r="I23" s="34" t="str">
        <f>IF(OR(テーブル141523242529[[#This Row],[列2]]="",
          テーブル141523242529[[#This Row],[列4]]=""),
     "00",
     IF(ISERROR(MINUTE(テーブル141523242529[[#This Row],[列4]]-テーブル141523242529[[#This Row],[列15]]-テーブル141523242529[[#This Row],[列2]])),
        IF(ISERROR(MINUTE(テーブル141523242529[[#This Row],[列4]]-テーブル141523242529[[#This Row],[列2]])),
           "00",
           IF(MINUTE(テーブル141523242529[[#This Row],[列4]]-テーブル141523242529[[#This Row],[列2]])&lt;30,
              "00",
              30)),
        IF(MINUTE(テーブル141523242529[[#This Row],[列4]]-テーブル141523242529[[#This Row],[列15]]-テーブル141523242529[[#This Row],[列2]])&lt;30,
           "00",
           30)))</f>
        <v>00</v>
      </c>
      <c r="J23" s="30" t="s">
        <v>23</v>
      </c>
      <c r="K23" s="31">
        <f>IFERROR((テーブル141523242529[[#This Row],[列5]]+テーブル141523242529[[#This Row],[列7]]/60)*$C$5,"")</f>
        <v>0</v>
      </c>
      <c r="L23" s="32" t="s">
        <v>4</v>
      </c>
      <c r="M23" s="149"/>
      <c r="N23" s="33"/>
      <c r="O23" s="50"/>
      <c r="P23" s="25"/>
    </row>
    <row r="24" spans="1:16" ht="22.5" customHeight="1" x14ac:dyDescent="0.15">
      <c r="A24" s="137"/>
      <c r="B24" s="160" t="str">
        <f>IF(テーブル141523242529[[#This Row],[列1]]="",
    "",
    TEXT(テーブル141523242529[[#This Row],[列1]],"(aaa)"))</f>
        <v/>
      </c>
      <c r="C24" s="138" t="s">
        <v>20</v>
      </c>
      <c r="D24" s="59" t="s">
        <v>21</v>
      </c>
      <c r="E24" s="143" t="s">
        <v>20</v>
      </c>
      <c r="F24" s="144" t="s">
        <v>32</v>
      </c>
      <c r="G24" s="27">
        <f>IF(OR(テーブル141523242529[[#This Row],[列2]]="",
          テーブル141523242529[[#This Row],[列4]]=""),
     0,
     IFERROR(HOUR(テーブル141523242529[[#This Row],[列4]]-テーブル141523242529[[#This Row],[列15]]-テーブル141523242529[[#This Row],[列2]]),
                  IFERROR(HOUR(テーブル141523242529[[#This Row],[列4]]-テーブル141523242529[[#This Row],[列2]]),
                               0)))</f>
        <v>0</v>
      </c>
      <c r="H24" s="28" t="s">
        <v>22</v>
      </c>
      <c r="I24" s="34" t="str">
        <f>IF(OR(テーブル141523242529[[#This Row],[列2]]="",
          テーブル141523242529[[#This Row],[列4]]=""),
     "00",
     IF(ISERROR(MINUTE(テーブル141523242529[[#This Row],[列4]]-テーブル141523242529[[#This Row],[列15]]-テーブル141523242529[[#This Row],[列2]])),
        IF(ISERROR(MINUTE(テーブル141523242529[[#This Row],[列4]]-テーブル141523242529[[#This Row],[列2]])),
           "00",
           IF(MINUTE(テーブル141523242529[[#This Row],[列4]]-テーブル141523242529[[#This Row],[列2]])&lt;30,
              "00",
              30)),
        IF(MINUTE(テーブル141523242529[[#This Row],[列4]]-テーブル141523242529[[#This Row],[列15]]-テーブル141523242529[[#This Row],[列2]])&lt;30,
           "00",
           30)))</f>
        <v>00</v>
      </c>
      <c r="J24" s="30" t="s">
        <v>23</v>
      </c>
      <c r="K24" s="31">
        <f>IFERROR((テーブル141523242529[[#This Row],[列5]]+テーブル141523242529[[#This Row],[列7]]/60)*$C$5,"")</f>
        <v>0</v>
      </c>
      <c r="L24" s="32" t="s">
        <v>4</v>
      </c>
      <c r="M24" s="148"/>
      <c r="N24" s="33"/>
      <c r="O24" s="50"/>
      <c r="P24" s="25"/>
    </row>
    <row r="25" spans="1:16" ht="22.5" customHeight="1" x14ac:dyDescent="0.15">
      <c r="A25" s="137"/>
      <c r="B25" s="160" t="str">
        <f>IF(テーブル141523242529[[#This Row],[列1]]="",
    "",
    TEXT(テーブル141523242529[[#This Row],[列1]],"(aaa)"))</f>
        <v/>
      </c>
      <c r="C25" s="138" t="s">
        <v>20</v>
      </c>
      <c r="D25" s="59" t="s">
        <v>21</v>
      </c>
      <c r="E25" s="143" t="s">
        <v>20</v>
      </c>
      <c r="F25" s="144" t="s">
        <v>32</v>
      </c>
      <c r="G25" s="27">
        <f>IF(OR(テーブル141523242529[[#This Row],[列2]]="",
          テーブル141523242529[[#This Row],[列4]]=""),
     0,
     IFERROR(HOUR(テーブル141523242529[[#This Row],[列4]]-テーブル141523242529[[#This Row],[列15]]-テーブル141523242529[[#This Row],[列2]]),
                  IFERROR(HOUR(テーブル141523242529[[#This Row],[列4]]-テーブル141523242529[[#This Row],[列2]]),
                               0)))</f>
        <v>0</v>
      </c>
      <c r="H25" s="28" t="s">
        <v>22</v>
      </c>
      <c r="I25" s="34" t="str">
        <f>IF(OR(テーブル141523242529[[#This Row],[列2]]="",
          テーブル141523242529[[#This Row],[列4]]=""),
     "00",
     IF(ISERROR(MINUTE(テーブル141523242529[[#This Row],[列4]]-テーブル141523242529[[#This Row],[列15]]-テーブル141523242529[[#This Row],[列2]])),
        IF(ISERROR(MINUTE(テーブル141523242529[[#This Row],[列4]]-テーブル141523242529[[#This Row],[列2]])),
           "00",
           IF(MINUTE(テーブル141523242529[[#This Row],[列4]]-テーブル141523242529[[#This Row],[列2]])&lt;30,
              "00",
              30)),
        IF(MINUTE(テーブル141523242529[[#This Row],[列4]]-テーブル141523242529[[#This Row],[列15]]-テーブル141523242529[[#This Row],[列2]])&lt;30,
           "00",
           30)))</f>
        <v>00</v>
      </c>
      <c r="J25" s="30" t="s">
        <v>23</v>
      </c>
      <c r="K25" s="31">
        <f>IFERROR((テーブル141523242529[[#This Row],[列5]]+テーブル141523242529[[#This Row],[列7]]/60)*$C$5,"")</f>
        <v>0</v>
      </c>
      <c r="L25" s="32" t="s">
        <v>4</v>
      </c>
      <c r="M25" s="149"/>
      <c r="N25" s="33"/>
      <c r="O25" s="50"/>
      <c r="P25" s="25"/>
    </row>
    <row r="26" spans="1:16" ht="22.5" customHeight="1" x14ac:dyDescent="0.15">
      <c r="A26" s="137"/>
      <c r="B26" s="160" t="str">
        <f>IF(テーブル141523242529[[#This Row],[列1]]="",
    "",
    TEXT(テーブル141523242529[[#This Row],[列1]],"(aaa)"))</f>
        <v/>
      </c>
      <c r="C26" s="138" t="s">
        <v>20</v>
      </c>
      <c r="D26" s="59" t="s">
        <v>21</v>
      </c>
      <c r="E26" s="143" t="s">
        <v>20</v>
      </c>
      <c r="F26" s="144" t="s">
        <v>32</v>
      </c>
      <c r="G26" s="27">
        <f>IF(OR(テーブル141523242529[[#This Row],[列2]]="",
          テーブル141523242529[[#This Row],[列4]]=""),
     0,
     IFERROR(HOUR(テーブル141523242529[[#This Row],[列4]]-テーブル141523242529[[#This Row],[列15]]-テーブル141523242529[[#This Row],[列2]]),
                  IFERROR(HOUR(テーブル141523242529[[#This Row],[列4]]-テーブル141523242529[[#This Row],[列2]]),
                               0)))</f>
        <v>0</v>
      </c>
      <c r="H26" s="28" t="s">
        <v>22</v>
      </c>
      <c r="I26" s="34" t="str">
        <f>IF(OR(テーブル141523242529[[#This Row],[列2]]="",
          テーブル141523242529[[#This Row],[列4]]=""),
     "00",
     IF(ISERROR(MINUTE(テーブル141523242529[[#This Row],[列4]]-テーブル141523242529[[#This Row],[列15]]-テーブル141523242529[[#This Row],[列2]])),
        IF(ISERROR(MINUTE(テーブル141523242529[[#This Row],[列4]]-テーブル141523242529[[#This Row],[列2]])),
           "00",
           IF(MINUTE(テーブル141523242529[[#This Row],[列4]]-テーブル141523242529[[#This Row],[列2]])&lt;30,
              "00",
              30)),
        IF(MINUTE(テーブル141523242529[[#This Row],[列4]]-テーブル141523242529[[#This Row],[列15]]-テーブル141523242529[[#This Row],[列2]])&lt;30,
           "00",
           30)))</f>
        <v>00</v>
      </c>
      <c r="J26" s="30" t="s">
        <v>23</v>
      </c>
      <c r="K26" s="31">
        <f>IFERROR((テーブル141523242529[[#This Row],[列5]]+テーブル141523242529[[#This Row],[列7]]/60)*$C$5,"")</f>
        <v>0</v>
      </c>
      <c r="L26" s="32" t="s">
        <v>4</v>
      </c>
      <c r="M26" s="149"/>
      <c r="N26" s="33"/>
      <c r="O26" s="50"/>
      <c r="P26" s="25"/>
    </row>
    <row r="27" spans="1:16" ht="22.5" customHeight="1" x14ac:dyDescent="0.15">
      <c r="A27" s="137"/>
      <c r="B27" s="160" t="str">
        <f>IF(テーブル141523242529[[#This Row],[列1]]="",
    "",
    TEXT(テーブル141523242529[[#This Row],[列1]],"(aaa)"))</f>
        <v/>
      </c>
      <c r="C27" s="138" t="s">
        <v>20</v>
      </c>
      <c r="D27" s="59" t="s">
        <v>21</v>
      </c>
      <c r="E27" s="143" t="s">
        <v>20</v>
      </c>
      <c r="F27" s="144" t="s">
        <v>32</v>
      </c>
      <c r="G27" s="27">
        <f>IF(OR(テーブル141523242529[[#This Row],[列2]]="",
          テーブル141523242529[[#This Row],[列4]]=""),
     0,
     IFERROR(HOUR(テーブル141523242529[[#This Row],[列4]]-テーブル141523242529[[#This Row],[列15]]-テーブル141523242529[[#This Row],[列2]]),
                  IFERROR(HOUR(テーブル141523242529[[#This Row],[列4]]-テーブル141523242529[[#This Row],[列2]]),
                               0)))</f>
        <v>0</v>
      </c>
      <c r="H27" s="28" t="s">
        <v>22</v>
      </c>
      <c r="I27" s="34" t="str">
        <f>IF(OR(テーブル141523242529[[#This Row],[列2]]="",
          テーブル141523242529[[#This Row],[列4]]=""),
     "00",
     IF(ISERROR(MINUTE(テーブル141523242529[[#This Row],[列4]]-テーブル141523242529[[#This Row],[列15]]-テーブル141523242529[[#This Row],[列2]])),
        IF(ISERROR(MINUTE(テーブル141523242529[[#This Row],[列4]]-テーブル141523242529[[#This Row],[列2]])),
           "00",
           IF(MINUTE(テーブル141523242529[[#This Row],[列4]]-テーブル141523242529[[#This Row],[列2]])&lt;30,
              "00",
              30)),
        IF(MINUTE(テーブル141523242529[[#This Row],[列4]]-テーブル141523242529[[#This Row],[列15]]-テーブル141523242529[[#This Row],[列2]])&lt;30,
           "00",
           30)))</f>
        <v>00</v>
      </c>
      <c r="J27" s="30" t="s">
        <v>23</v>
      </c>
      <c r="K27" s="31">
        <f>IFERROR((テーブル141523242529[[#This Row],[列5]]+テーブル141523242529[[#This Row],[列7]]/60)*$C$5,"")</f>
        <v>0</v>
      </c>
      <c r="L27" s="32" t="s">
        <v>4</v>
      </c>
      <c r="M27" s="149"/>
      <c r="N27" s="33"/>
      <c r="O27" s="50"/>
      <c r="P27" s="25"/>
    </row>
    <row r="28" spans="1:16" ht="22.5" customHeight="1" x14ac:dyDescent="0.15">
      <c r="A28" s="137"/>
      <c r="B28" s="160" t="str">
        <f>IF(テーブル141523242529[[#This Row],[列1]]="",
    "",
    TEXT(テーブル141523242529[[#This Row],[列1]],"(aaa)"))</f>
        <v/>
      </c>
      <c r="C28" s="138" t="s">
        <v>20</v>
      </c>
      <c r="D28" s="59" t="s">
        <v>21</v>
      </c>
      <c r="E28" s="143" t="s">
        <v>20</v>
      </c>
      <c r="F28" s="144" t="s">
        <v>32</v>
      </c>
      <c r="G28" s="27">
        <f>IF(OR(テーブル141523242529[[#This Row],[列2]]="",
          テーブル141523242529[[#This Row],[列4]]=""),
     0,
     IFERROR(HOUR(テーブル141523242529[[#This Row],[列4]]-テーブル141523242529[[#This Row],[列15]]-テーブル141523242529[[#This Row],[列2]]),
                  IFERROR(HOUR(テーブル141523242529[[#This Row],[列4]]-テーブル141523242529[[#This Row],[列2]]),
                               0)))</f>
        <v>0</v>
      </c>
      <c r="H28" s="28" t="s">
        <v>22</v>
      </c>
      <c r="I28" s="34" t="str">
        <f>IF(OR(テーブル141523242529[[#This Row],[列2]]="",
          テーブル141523242529[[#This Row],[列4]]=""),
     "00",
     IF(ISERROR(MINUTE(テーブル141523242529[[#This Row],[列4]]-テーブル141523242529[[#This Row],[列15]]-テーブル141523242529[[#This Row],[列2]])),
        IF(ISERROR(MINUTE(テーブル141523242529[[#This Row],[列4]]-テーブル141523242529[[#This Row],[列2]])),
           "00",
           IF(MINUTE(テーブル141523242529[[#This Row],[列4]]-テーブル141523242529[[#This Row],[列2]])&lt;30,
              "00",
              30)),
        IF(MINUTE(テーブル141523242529[[#This Row],[列4]]-テーブル141523242529[[#This Row],[列15]]-テーブル141523242529[[#This Row],[列2]])&lt;30,
           "00",
           30)))</f>
        <v>00</v>
      </c>
      <c r="J28" s="30" t="s">
        <v>23</v>
      </c>
      <c r="K28" s="31">
        <f>IFERROR((テーブル141523242529[[#This Row],[列5]]+テーブル141523242529[[#This Row],[列7]]/60)*$C$5,"")</f>
        <v>0</v>
      </c>
      <c r="L28" s="32" t="s">
        <v>4</v>
      </c>
      <c r="M28" s="149"/>
      <c r="N28" s="33"/>
      <c r="O28" s="50"/>
      <c r="P28" s="25"/>
    </row>
    <row r="29" spans="1:16" ht="22.5" customHeight="1" x14ac:dyDescent="0.15">
      <c r="A29" s="137"/>
      <c r="B29" s="160" t="str">
        <f>IF(テーブル141523242529[[#This Row],[列1]]="",
    "",
    TEXT(テーブル141523242529[[#This Row],[列1]],"(aaa)"))</f>
        <v/>
      </c>
      <c r="C29" s="138" t="s">
        <v>20</v>
      </c>
      <c r="D29" s="59" t="s">
        <v>21</v>
      </c>
      <c r="E29" s="143" t="s">
        <v>20</v>
      </c>
      <c r="F29" s="144" t="s">
        <v>32</v>
      </c>
      <c r="G29" s="27">
        <f>IF(OR(テーブル141523242529[[#This Row],[列2]]="",
          テーブル141523242529[[#This Row],[列4]]=""),
     0,
     IFERROR(HOUR(テーブル141523242529[[#This Row],[列4]]-テーブル141523242529[[#This Row],[列15]]-テーブル141523242529[[#This Row],[列2]]),
                  IFERROR(HOUR(テーブル141523242529[[#This Row],[列4]]-テーブル141523242529[[#This Row],[列2]]),
                               0)))</f>
        <v>0</v>
      </c>
      <c r="H29" s="28" t="s">
        <v>22</v>
      </c>
      <c r="I29" s="34" t="str">
        <f>IF(OR(テーブル141523242529[[#This Row],[列2]]="",
          テーブル141523242529[[#This Row],[列4]]=""),
     "00",
     IF(ISERROR(MINUTE(テーブル141523242529[[#This Row],[列4]]-テーブル141523242529[[#This Row],[列15]]-テーブル141523242529[[#This Row],[列2]])),
        IF(ISERROR(MINUTE(テーブル141523242529[[#This Row],[列4]]-テーブル141523242529[[#This Row],[列2]])),
           "00",
           IF(MINUTE(テーブル141523242529[[#This Row],[列4]]-テーブル141523242529[[#This Row],[列2]])&lt;30,
              "00",
              30)),
        IF(MINUTE(テーブル141523242529[[#This Row],[列4]]-テーブル141523242529[[#This Row],[列15]]-テーブル141523242529[[#This Row],[列2]])&lt;30,
           "00",
           30)))</f>
        <v>00</v>
      </c>
      <c r="J29" s="30" t="s">
        <v>23</v>
      </c>
      <c r="K29" s="31">
        <f>IFERROR((テーブル141523242529[[#This Row],[列5]]+テーブル141523242529[[#This Row],[列7]]/60)*$C$5,"")</f>
        <v>0</v>
      </c>
      <c r="L29" s="32" t="s">
        <v>4</v>
      </c>
      <c r="M29" s="149"/>
      <c r="N29" s="33"/>
      <c r="O29" s="50"/>
      <c r="P29" s="25"/>
    </row>
    <row r="30" spans="1:16" ht="22.5" customHeight="1" thickBot="1" x14ac:dyDescent="0.2">
      <c r="A30" s="139"/>
      <c r="B30" s="161" t="str">
        <f>IF(テーブル141523242529[[#This Row],[列1]]="",
    "",
    TEXT(テーブル141523242529[[#This Row],[列1]],"(aaa)"))</f>
        <v/>
      </c>
      <c r="C30" s="140" t="s">
        <v>20</v>
      </c>
      <c r="D30" s="35" t="s">
        <v>21</v>
      </c>
      <c r="E30" s="145" t="s">
        <v>20</v>
      </c>
      <c r="F30" s="146" t="s">
        <v>32</v>
      </c>
      <c r="G30" s="36">
        <f>IF(OR(テーブル141523242529[[#This Row],[列2]]="",
          テーブル141523242529[[#This Row],[列4]]=""),
     0,
     IFERROR(HOUR(テーブル141523242529[[#This Row],[列4]]-テーブル141523242529[[#This Row],[列15]]-テーブル141523242529[[#This Row],[列2]]),
                  IFERROR(HOUR(テーブル141523242529[[#This Row],[列4]]-テーブル141523242529[[#This Row],[列2]]),
                               0)))</f>
        <v>0</v>
      </c>
      <c r="H30" s="37" t="s">
        <v>22</v>
      </c>
      <c r="I30" s="38" t="str">
        <f>IF(OR(テーブル141523242529[[#This Row],[列2]]="",
          テーブル141523242529[[#This Row],[列4]]=""),
     "00",
     IF(ISERROR(MINUTE(テーブル141523242529[[#This Row],[列4]]-テーブル141523242529[[#This Row],[列15]]-テーブル141523242529[[#This Row],[列2]])),
        IF(ISERROR(MINUTE(テーブル141523242529[[#This Row],[列4]]-テーブル141523242529[[#This Row],[列2]])),
           "00",
           IF(MINUTE(テーブル141523242529[[#This Row],[列4]]-テーブル141523242529[[#This Row],[列2]])&lt;30,
              "00",
              30)),
        IF(MINUTE(テーブル141523242529[[#This Row],[列4]]-テーブル141523242529[[#This Row],[列15]]-テーブル141523242529[[#This Row],[列2]])&lt;30,
           "00",
           30)))</f>
        <v>00</v>
      </c>
      <c r="J30" s="39" t="s">
        <v>23</v>
      </c>
      <c r="K30" s="40">
        <f>IFERROR((テーブル141523242529[[#This Row],[列5]]+テーブル141523242529[[#This Row],[列7]]/60)*$C$5,"")</f>
        <v>0</v>
      </c>
      <c r="L30" s="41" t="s">
        <v>4</v>
      </c>
      <c r="M30" s="150"/>
      <c r="N30" s="42"/>
      <c r="O30" s="50"/>
      <c r="P30" s="25"/>
    </row>
    <row r="31" spans="1:16" ht="22.5" customHeight="1" thickBot="1" x14ac:dyDescent="0.2">
      <c r="A31" s="189" t="s">
        <v>27</v>
      </c>
      <c r="B31" s="190"/>
      <c r="C31" s="191"/>
      <c r="D31" s="192"/>
      <c r="E31" s="193"/>
      <c r="F31" s="57"/>
      <c r="G31" s="194">
        <f>SUM(テーブル141523242529[[#All],[列5]])+SUM(テーブル141523242529[[#All],[列7]])/60</f>
        <v>0</v>
      </c>
      <c r="H31" s="195"/>
      <c r="I31" s="196" t="s">
        <v>24</v>
      </c>
      <c r="J31" s="197"/>
      <c r="K31" s="43">
        <f>SUM(テーブル141523242529[[#All],[列9]])</f>
        <v>0</v>
      </c>
      <c r="L31" s="44" t="s">
        <v>4</v>
      </c>
      <c r="M31" s="185"/>
      <c r="N31" s="186"/>
    </row>
    <row r="32" spans="1:16" x14ac:dyDescent="0.15">
      <c r="A32" s="45"/>
      <c r="B32" s="45"/>
      <c r="C32" s="46"/>
      <c r="D32" s="46"/>
      <c r="E32" s="46"/>
      <c r="F32" s="46"/>
      <c r="G32" s="47"/>
      <c r="H32" s="47"/>
      <c r="I32" s="46"/>
      <c r="J32" s="46"/>
      <c r="K32" s="48"/>
      <c r="L32" s="10"/>
      <c r="M32" s="49"/>
    </row>
  </sheetData>
  <sheetProtection selectLockedCells="1"/>
  <mergeCells count="17">
    <mergeCell ref="K7:L7"/>
    <mergeCell ref="D1:M1"/>
    <mergeCell ref="A2:M2"/>
    <mergeCell ref="A3:B3"/>
    <mergeCell ref="C3:E3"/>
    <mergeCell ref="A4:B4"/>
    <mergeCell ref="C4:E4"/>
    <mergeCell ref="A5:B5"/>
    <mergeCell ref="C5:E5"/>
    <mergeCell ref="A7:B7"/>
    <mergeCell ref="C7:E7"/>
    <mergeCell ref="G7:J7"/>
    <mergeCell ref="A31:B31"/>
    <mergeCell ref="C31:E31"/>
    <mergeCell ref="G31:H31"/>
    <mergeCell ref="I31:J31"/>
    <mergeCell ref="M31:N31"/>
  </mergeCells>
  <phoneticPr fontId="2"/>
  <printOptions horizontalCentered="1"/>
  <pageMargins left="0.39370078740157483" right="0.39370078740157483" top="0.78740157480314965" bottom="0.78740157480314965" header="0.23622047244094491" footer="0.31496062992125984"/>
  <pageSetup paperSize="9" orientation="portrait" r:id="rId1"/>
  <headerFooter alignWithMargins="0"/>
  <drawing r:id="rId2"/>
  <tableParts count="1">
    <tablePart r:id="rId3"/>
  </tablePart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P32"/>
  <sheetViews>
    <sheetView zoomScale="110" zoomScaleNormal="110" workbookViewId="0">
      <selection activeCell="B8" sqref="B8:B30"/>
    </sheetView>
  </sheetViews>
  <sheetFormatPr defaultColWidth="11.375" defaultRowHeight="10.5" x14ac:dyDescent="0.15"/>
  <cols>
    <col min="1" max="1" width="6.25" style="8" customWidth="1"/>
    <col min="2" max="2" width="3.125" style="8" customWidth="1"/>
    <col min="3" max="3" width="6.25" style="8" customWidth="1"/>
    <col min="4" max="4" width="3.125" style="13" customWidth="1"/>
    <col min="5" max="6" width="6.25" style="8" customWidth="1"/>
    <col min="7" max="10" width="3.125" style="8" customWidth="1"/>
    <col min="11" max="11" width="6.25" style="8" customWidth="1"/>
    <col min="12" max="12" width="3.125" style="8" customWidth="1"/>
    <col min="13" max="13" width="37.5" style="11" customWidth="1"/>
    <col min="14" max="15" width="6.25" style="8" customWidth="1"/>
    <col min="16" max="256" width="11.375" style="8"/>
    <col min="257" max="257" width="16.75" style="8" customWidth="1"/>
    <col min="258" max="258" width="11.125" style="8" customWidth="1"/>
    <col min="259" max="259" width="3.75" style="8" bestFit="1" customWidth="1"/>
    <col min="260" max="260" width="11.125" style="8" customWidth="1"/>
    <col min="261" max="261" width="6" style="8" customWidth="1"/>
    <col min="262" max="262" width="5.125" style="8" customWidth="1"/>
    <col min="263" max="263" width="5.75" style="8" customWidth="1"/>
    <col min="264" max="264" width="3.125" style="8" customWidth="1"/>
    <col min="265" max="265" width="12.875" style="8" customWidth="1"/>
    <col min="266" max="266" width="2.875" style="8" customWidth="1"/>
    <col min="267" max="267" width="83.875" style="8" customWidth="1"/>
    <col min="268" max="512" width="11.375" style="8"/>
    <col min="513" max="513" width="16.75" style="8" customWidth="1"/>
    <col min="514" max="514" width="11.125" style="8" customWidth="1"/>
    <col min="515" max="515" width="3.75" style="8" bestFit="1" customWidth="1"/>
    <col min="516" max="516" width="11.125" style="8" customWidth="1"/>
    <col min="517" max="517" width="6" style="8" customWidth="1"/>
    <col min="518" max="518" width="5.125" style="8" customWidth="1"/>
    <col min="519" max="519" width="5.75" style="8" customWidth="1"/>
    <col min="520" max="520" width="3.125" style="8" customWidth="1"/>
    <col min="521" max="521" width="12.875" style="8" customWidth="1"/>
    <col min="522" max="522" width="2.875" style="8" customWidth="1"/>
    <col min="523" max="523" width="83.875" style="8" customWidth="1"/>
    <col min="524" max="768" width="11.375" style="8"/>
    <col min="769" max="769" width="16.75" style="8" customWidth="1"/>
    <col min="770" max="770" width="11.125" style="8" customWidth="1"/>
    <col min="771" max="771" width="3.75" style="8" bestFit="1" customWidth="1"/>
    <col min="772" max="772" width="11.125" style="8" customWidth="1"/>
    <col min="773" max="773" width="6" style="8" customWidth="1"/>
    <col min="774" max="774" width="5.125" style="8" customWidth="1"/>
    <col min="775" max="775" width="5.75" style="8" customWidth="1"/>
    <col min="776" max="776" width="3.125" style="8" customWidth="1"/>
    <col min="777" max="777" width="12.875" style="8" customWidth="1"/>
    <col min="778" max="778" width="2.875" style="8" customWidth="1"/>
    <col min="779" max="779" width="83.875" style="8" customWidth="1"/>
    <col min="780" max="1024" width="11.375" style="8"/>
    <col min="1025" max="1025" width="16.75" style="8" customWidth="1"/>
    <col min="1026" max="1026" width="11.125" style="8" customWidth="1"/>
    <col min="1027" max="1027" width="3.75" style="8" bestFit="1" customWidth="1"/>
    <col min="1028" max="1028" width="11.125" style="8" customWidth="1"/>
    <col min="1029" max="1029" width="6" style="8" customWidth="1"/>
    <col min="1030" max="1030" width="5.125" style="8" customWidth="1"/>
    <col min="1031" max="1031" width="5.75" style="8" customWidth="1"/>
    <col min="1032" max="1032" width="3.125" style="8" customWidth="1"/>
    <col min="1033" max="1033" width="12.875" style="8" customWidth="1"/>
    <col min="1034" max="1034" width="2.875" style="8" customWidth="1"/>
    <col min="1035" max="1035" width="83.875" style="8" customWidth="1"/>
    <col min="1036" max="1280" width="11.375" style="8"/>
    <col min="1281" max="1281" width="16.75" style="8" customWidth="1"/>
    <col min="1282" max="1282" width="11.125" style="8" customWidth="1"/>
    <col min="1283" max="1283" width="3.75" style="8" bestFit="1" customWidth="1"/>
    <col min="1284" max="1284" width="11.125" style="8" customWidth="1"/>
    <col min="1285" max="1285" width="6" style="8" customWidth="1"/>
    <col min="1286" max="1286" width="5.125" style="8" customWidth="1"/>
    <col min="1287" max="1287" width="5.75" style="8" customWidth="1"/>
    <col min="1288" max="1288" width="3.125" style="8" customWidth="1"/>
    <col min="1289" max="1289" width="12.875" style="8" customWidth="1"/>
    <col min="1290" max="1290" width="2.875" style="8" customWidth="1"/>
    <col min="1291" max="1291" width="83.875" style="8" customWidth="1"/>
    <col min="1292" max="1536" width="11.375" style="8"/>
    <col min="1537" max="1537" width="16.75" style="8" customWidth="1"/>
    <col min="1538" max="1538" width="11.125" style="8" customWidth="1"/>
    <col min="1539" max="1539" width="3.75" style="8" bestFit="1" customWidth="1"/>
    <col min="1540" max="1540" width="11.125" style="8" customWidth="1"/>
    <col min="1541" max="1541" width="6" style="8" customWidth="1"/>
    <col min="1542" max="1542" width="5.125" style="8" customWidth="1"/>
    <col min="1543" max="1543" width="5.75" style="8" customWidth="1"/>
    <col min="1544" max="1544" width="3.125" style="8" customWidth="1"/>
    <col min="1545" max="1545" width="12.875" style="8" customWidth="1"/>
    <col min="1546" max="1546" width="2.875" style="8" customWidth="1"/>
    <col min="1547" max="1547" width="83.875" style="8" customWidth="1"/>
    <col min="1548" max="1792" width="11.375" style="8"/>
    <col min="1793" max="1793" width="16.75" style="8" customWidth="1"/>
    <col min="1794" max="1794" width="11.125" style="8" customWidth="1"/>
    <col min="1795" max="1795" width="3.75" style="8" bestFit="1" customWidth="1"/>
    <col min="1796" max="1796" width="11.125" style="8" customWidth="1"/>
    <col min="1797" max="1797" width="6" style="8" customWidth="1"/>
    <col min="1798" max="1798" width="5.125" style="8" customWidth="1"/>
    <col min="1799" max="1799" width="5.75" style="8" customWidth="1"/>
    <col min="1800" max="1800" width="3.125" style="8" customWidth="1"/>
    <col min="1801" max="1801" width="12.875" style="8" customWidth="1"/>
    <col min="1802" max="1802" width="2.875" style="8" customWidth="1"/>
    <col min="1803" max="1803" width="83.875" style="8" customWidth="1"/>
    <col min="1804" max="2048" width="11.375" style="8"/>
    <col min="2049" max="2049" width="16.75" style="8" customWidth="1"/>
    <col min="2050" max="2050" width="11.125" style="8" customWidth="1"/>
    <col min="2051" max="2051" width="3.75" style="8" bestFit="1" customWidth="1"/>
    <col min="2052" max="2052" width="11.125" style="8" customWidth="1"/>
    <col min="2053" max="2053" width="6" style="8" customWidth="1"/>
    <col min="2054" max="2054" width="5.125" style="8" customWidth="1"/>
    <col min="2055" max="2055" width="5.75" style="8" customWidth="1"/>
    <col min="2056" max="2056" width="3.125" style="8" customWidth="1"/>
    <col min="2057" max="2057" width="12.875" style="8" customWidth="1"/>
    <col min="2058" max="2058" width="2.875" style="8" customWidth="1"/>
    <col min="2059" max="2059" width="83.875" style="8" customWidth="1"/>
    <col min="2060" max="2304" width="11.375" style="8"/>
    <col min="2305" max="2305" width="16.75" style="8" customWidth="1"/>
    <col min="2306" max="2306" width="11.125" style="8" customWidth="1"/>
    <col min="2307" max="2307" width="3.75" style="8" bestFit="1" customWidth="1"/>
    <col min="2308" max="2308" width="11.125" style="8" customWidth="1"/>
    <col min="2309" max="2309" width="6" style="8" customWidth="1"/>
    <col min="2310" max="2310" width="5.125" style="8" customWidth="1"/>
    <col min="2311" max="2311" width="5.75" style="8" customWidth="1"/>
    <col min="2312" max="2312" width="3.125" style="8" customWidth="1"/>
    <col min="2313" max="2313" width="12.875" style="8" customWidth="1"/>
    <col min="2314" max="2314" width="2.875" style="8" customWidth="1"/>
    <col min="2315" max="2315" width="83.875" style="8" customWidth="1"/>
    <col min="2316" max="2560" width="11.375" style="8"/>
    <col min="2561" max="2561" width="16.75" style="8" customWidth="1"/>
    <col min="2562" max="2562" width="11.125" style="8" customWidth="1"/>
    <col min="2563" max="2563" width="3.75" style="8" bestFit="1" customWidth="1"/>
    <col min="2564" max="2564" width="11.125" style="8" customWidth="1"/>
    <col min="2565" max="2565" width="6" style="8" customWidth="1"/>
    <col min="2566" max="2566" width="5.125" style="8" customWidth="1"/>
    <col min="2567" max="2567" width="5.75" style="8" customWidth="1"/>
    <col min="2568" max="2568" width="3.125" style="8" customWidth="1"/>
    <col min="2569" max="2569" width="12.875" style="8" customWidth="1"/>
    <col min="2570" max="2570" width="2.875" style="8" customWidth="1"/>
    <col min="2571" max="2571" width="83.875" style="8" customWidth="1"/>
    <col min="2572" max="2816" width="11.375" style="8"/>
    <col min="2817" max="2817" width="16.75" style="8" customWidth="1"/>
    <col min="2818" max="2818" width="11.125" style="8" customWidth="1"/>
    <col min="2819" max="2819" width="3.75" style="8" bestFit="1" customWidth="1"/>
    <col min="2820" max="2820" width="11.125" style="8" customWidth="1"/>
    <col min="2821" max="2821" width="6" style="8" customWidth="1"/>
    <col min="2822" max="2822" width="5.125" style="8" customWidth="1"/>
    <col min="2823" max="2823" width="5.75" style="8" customWidth="1"/>
    <col min="2824" max="2824" width="3.125" style="8" customWidth="1"/>
    <col min="2825" max="2825" width="12.875" style="8" customWidth="1"/>
    <col min="2826" max="2826" width="2.875" style="8" customWidth="1"/>
    <col min="2827" max="2827" width="83.875" style="8" customWidth="1"/>
    <col min="2828" max="3072" width="11.375" style="8"/>
    <col min="3073" max="3073" width="16.75" style="8" customWidth="1"/>
    <col min="3074" max="3074" width="11.125" style="8" customWidth="1"/>
    <col min="3075" max="3075" width="3.75" style="8" bestFit="1" customWidth="1"/>
    <col min="3076" max="3076" width="11.125" style="8" customWidth="1"/>
    <col min="3077" max="3077" width="6" style="8" customWidth="1"/>
    <col min="3078" max="3078" width="5.125" style="8" customWidth="1"/>
    <col min="3079" max="3079" width="5.75" style="8" customWidth="1"/>
    <col min="3080" max="3080" width="3.125" style="8" customWidth="1"/>
    <col min="3081" max="3081" width="12.875" style="8" customWidth="1"/>
    <col min="3082" max="3082" width="2.875" style="8" customWidth="1"/>
    <col min="3083" max="3083" width="83.875" style="8" customWidth="1"/>
    <col min="3084" max="3328" width="11.375" style="8"/>
    <col min="3329" max="3329" width="16.75" style="8" customWidth="1"/>
    <col min="3330" max="3330" width="11.125" style="8" customWidth="1"/>
    <col min="3331" max="3331" width="3.75" style="8" bestFit="1" customWidth="1"/>
    <col min="3332" max="3332" width="11.125" style="8" customWidth="1"/>
    <col min="3333" max="3333" width="6" style="8" customWidth="1"/>
    <col min="3334" max="3334" width="5.125" style="8" customWidth="1"/>
    <col min="3335" max="3335" width="5.75" style="8" customWidth="1"/>
    <col min="3336" max="3336" width="3.125" style="8" customWidth="1"/>
    <col min="3337" max="3337" width="12.875" style="8" customWidth="1"/>
    <col min="3338" max="3338" width="2.875" style="8" customWidth="1"/>
    <col min="3339" max="3339" width="83.875" style="8" customWidth="1"/>
    <col min="3340" max="3584" width="11.375" style="8"/>
    <col min="3585" max="3585" width="16.75" style="8" customWidth="1"/>
    <col min="3586" max="3586" width="11.125" style="8" customWidth="1"/>
    <col min="3587" max="3587" width="3.75" style="8" bestFit="1" customWidth="1"/>
    <col min="3588" max="3588" width="11.125" style="8" customWidth="1"/>
    <col min="3589" max="3589" width="6" style="8" customWidth="1"/>
    <col min="3590" max="3590" width="5.125" style="8" customWidth="1"/>
    <col min="3591" max="3591" width="5.75" style="8" customWidth="1"/>
    <col min="3592" max="3592" width="3.125" style="8" customWidth="1"/>
    <col min="3593" max="3593" width="12.875" style="8" customWidth="1"/>
    <col min="3594" max="3594" width="2.875" style="8" customWidth="1"/>
    <col min="3595" max="3595" width="83.875" style="8" customWidth="1"/>
    <col min="3596" max="3840" width="11.375" style="8"/>
    <col min="3841" max="3841" width="16.75" style="8" customWidth="1"/>
    <col min="3842" max="3842" width="11.125" style="8" customWidth="1"/>
    <col min="3843" max="3843" width="3.75" style="8" bestFit="1" customWidth="1"/>
    <col min="3844" max="3844" width="11.125" style="8" customWidth="1"/>
    <col min="3845" max="3845" width="6" style="8" customWidth="1"/>
    <col min="3846" max="3846" width="5.125" style="8" customWidth="1"/>
    <col min="3847" max="3847" width="5.75" style="8" customWidth="1"/>
    <col min="3848" max="3848" width="3.125" style="8" customWidth="1"/>
    <col min="3849" max="3849" width="12.875" style="8" customWidth="1"/>
    <col min="3850" max="3850" width="2.875" style="8" customWidth="1"/>
    <col min="3851" max="3851" width="83.875" style="8" customWidth="1"/>
    <col min="3852" max="4096" width="11.375" style="8"/>
    <col min="4097" max="4097" width="16.75" style="8" customWidth="1"/>
    <col min="4098" max="4098" width="11.125" style="8" customWidth="1"/>
    <col min="4099" max="4099" width="3.75" style="8" bestFit="1" customWidth="1"/>
    <col min="4100" max="4100" width="11.125" style="8" customWidth="1"/>
    <col min="4101" max="4101" width="6" style="8" customWidth="1"/>
    <col min="4102" max="4102" width="5.125" style="8" customWidth="1"/>
    <col min="4103" max="4103" width="5.75" style="8" customWidth="1"/>
    <col min="4104" max="4104" width="3.125" style="8" customWidth="1"/>
    <col min="4105" max="4105" width="12.875" style="8" customWidth="1"/>
    <col min="4106" max="4106" width="2.875" style="8" customWidth="1"/>
    <col min="4107" max="4107" width="83.875" style="8" customWidth="1"/>
    <col min="4108" max="4352" width="11.375" style="8"/>
    <col min="4353" max="4353" width="16.75" style="8" customWidth="1"/>
    <col min="4354" max="4354" width="11.125" style="8" customWidth="1"/>
    <col min="4355" max="4355" width="3.75" style="8" bestFit="1" customWidth="1"/>
    <col min="4356" max="4356" width="11.125" style="8" customWidth="1"/>
    <col min="4357" max="4357" width="6" style="8" customWidth="1"/>
    <col min="4358" max="4358" width="5.125" style="8" customWidth="1"/>
    <col min="4359" max="4359" width="5.75" style="8" customWidth="1"/>
    <col min="4360" max="4360" width="3.125" style="8" customWidth="1"/>
    <col min="4361" max="4361" width="12.875" style="8" customWidth="1"/>
    <col min="4362" max="4362" width="2.875" style="8" customWidth="1"/>
    <col min="4363" max="4363" width="83.875" style="8" customWidth="1"/>
    <col min="4364" max="4608" width="11.375" style="8"/>
    <col min="4609" max="4609" width="16.75" style="8" customWidth="1"/>
    <col min="4610" max="4610" width="11.125" style="8" customWidth="1"/>
    <col min="4611" max="4611" width="3.75" style="8" bestFit="1" customWidth="1"/>
    <col min="4612" max="4612" width="11.125" style="8" customWidth="1"/>
    <col min="4613" max="4613" width="6" style="8" customWidth="1"/>
    <col min="4614" max="4614" width="5.125" style="8" customWidth="1"/>
    <col min="4615" max="4615" width="5.75" style="8" customWidth="1"/>
    <col min="4616" max="4616" width="3.125" style="8" customWidth="1"/>
    <col min="4617" max="4617" width="12.875" style="8" customWidth="1"/>
    <col min="4618" max="4618" width="2.875" style="8" customWidth="1"/>
    <col min="4619" max="4619" width="83.875" style="8" customWidth="1"/>
    <col min="4620" max="4864" width="11.375" style="8"/>
    <col min="4865" max="4865" width="16.75" style="8" customWidth="1"/>
    <col min="4866" max="4866" width="11.125" style="8" customWidth="1"/>
    <col min="4867" max="4867" width="3.75" style="8" bestFit="1" customWidth="1"/>
    <col min="4868" max="4868" width="11.125" style="8" customWidth="1"/>
    <col min="4869" max="4869" width="6" style="8" customWidth="1"/>
    <col min="4870" max="4870" width="5.125" style="8" customWidth="1"/>
    <col min="4871" max="4871" width="5.75" style="8" customWidth="1"/>
    <col min="4872" max="4872" width="3.125" style="8" customWidth="1"/>
    <col min="4873" max="4873" width="12.875" style="8" customWidth="1"/>
    <col min="4874" max="4874" width="2.875" style="8" customWidth="1"/>
    <col min="4875" max="4875" width="83.875" style="8" customWidth="1"/>
    <col min="4876" max="5120" width="11.375" style="8"/>
    <col min="5121" max="5121" width="16.75" style="8" customWidth="1"/>
    <col min="5122" max="5122" width="11.125" style="8" customWidth="1"/>
    <col min="5123" max="5123" width="3.75" style="8" bestFit="1" customWidth="1"/>
    <col min="5124" max="5124" width="11.125" style="8" customWidth="1"/>
    <col min="5125" max="5125" width="6" style="8" customWidth="1"/>
    <col min="5126" max="5126" width="5.125" style="8" customWidth="1"/>
    <col min="5127" max="5127" width="5.75" style="8" customWidth="1"/>
    <col min="5128" max="5128" width="3.125" style="8" customWidth="1"/>
    <col min="5129" max="5129" width="12.875" style="8" customWidth="1"/>
    <col min="5130" max="5130" width="2.875" style="8" customWidth="1"/>
    <col min="5131" max="5131" width="83.875" style="8" customWidth="1"/>
    <col min="5132" max="5376" width="11.375" style="8"/>
    <col min="5377" max="5377" width="16.75" style="8" customWidth="1"/>
    <col min="5378" max="5378" width="11.125" style="8" customWidth="1"/>
    <col min="5379" max="5379" width="3.75" style="8" bestFit="1" customWidth="1"/>
    <col min="5380" max="5380" width="11.125" style="8" customWidth="1"/>
    <col min="5381" max="5381" width="6" style="8" customWidth="1"/>
    <col min="5382" max="5382" width="5.125" style="8" customWidth="1"/>
    <col min="5383" max="5383" width="5.75" style="8" customWidth="1"/>
    <col min="5384" max="5384" width="3.125" style="8" customWidth="1"/>
    <col min="5385" max="5385" width="12.875" style="8" customWidth="1"/>
    <col min="5386" max="5386" width="2.875" style="8" customWidth="1"/>
    <col min="5387" max="5387" width="83.875" style="8" customWidth="1"/>
    <col min="5388" max="5632" width="11.375" style="8"/>
    <col min="5633" max="5633" width="16.75" style="8" customWidth="1"/>
    <col min="5634" max="5634" width="11.125" style="8" customWidth="1"/>
    <col min="5635" max="5635" width="3.75" style="8" bestFit="1" customWidth="1"/>
    <col min="5636" max="5636" width="11.125" style="8" customWidth="1"/>
    <col min="5637" max="5637" width="6" style="8" customWidth="1"/>
    <col min="5638" max="5638" width="5.125" style="8" customWidth="1"/>
    <col min="5639" max="5639" width="5.75" style="8" customWidth="1"/>
    <col min="5640" max="5640" width="3.125" style="8" customWidth="1"/>
    <col min="5641" max="5641" width="12.875" style="8" customWidth="1"/>
    <col min="5642" max="5642" width="2.875" style="8" customWidth="1"/>
    <col min="5643" max="5643" width="83.875" style="8" customWidth="1"/>
    <col min="5644" max="5888" width="11.375" style="8"/>
    <col min="5889" max="5889" width="16.75" style="8" customWidth="1"/>
    <col min="5890" max="5890" width="11.125" style="8" customWidth="1"/>
    <col min="5891" max="5891" width="3.75" style="8" bestFit="1" customWidth="1"/>
    <col min="5892" max="5892" width="11.125" style="8" customWidth="1"/>
    <col min="5893" max="5893" width="6" style="8" customWidth="1"/>
    <col min="5894" max="5894" width="5.125" style="8" customWidth="1"/>
    <col min="5895" max="5895" width="5.75" style="8" customWidth="1"/>
    <col min="5896" max="5896" width="3.125" style="8" customWidth="1"/>
    <col min="5897" max="5897" width="12.875" style="8" customWidth="1"/>
    <col min="5898" max="5898" width="2.875" style="8" customWidth="1"/>
    <col min="5899" max="5899" width="83.875" style="8" customWidth="1"/>
    <col min="5900" max="6144" width="11.375" style="8"/>
    <col min="6145" max="6145" width="16.75" style="8" customWidth="1"/>
    <col min="6146" max="6146" width="11.125" style="8" customWidth="1"/>
    <col min="6147" max="6147" width="3.75" style="8" bestFit="1" customWidth="1"/>
    <col min="6148" max="6148" width="11.125" style="8" customWidth="1"/>
    <col min="6149" max="6149" width="6" style="8" customWidth="1"/>
    <col min="6150" max="6150" width="5.125" style="8" customWidth="1"/>
    <col min="6151" max="6151" width="5.75" style="8" customWidth="1"/>
    <col min="6152" max="6152" width="3.125" style="8" customWidth="1"/>
    <col min="6153" max="6153" width="12.875" style="8" customWidth="1"/>
    <col min="6154" max="6154" width="2.875" style="8" customWidth="1"/>
    <col min="6155" max="6155" width="83.875" style="8" customWidth="1"/>
    <col min="6156" max="6400" width="11.375" style="8"/>
    <col min="6401" max="6401" width="16.75" style="8" customWidth="1"/>
    <col min="6402" max="6402" width="11.125" style="8" customWidth="1"/>
    <col min="6403" max="6403" width="3.75" style="8" bestFit="1" customWidth="1"/>
    <col min="6404" max="6404" width="11.125" style="8" customWidth="1"/>
    <col min="6405" max="6405" width="6" style="8" customWidth="1"/>
    <col min="6406" max="6406" width="5.125" style="8" customWidth="1"/>
    <col min="6407" max="6407" width="5.75" style="8" customWidth="1"/>
    <col min="6408" max="6408" width="3.125" style="8" customWidth="1"/>
    <col min="6409" max="6409" width="12.875" style="8" customWidth="1"/>
    <col min="6410" max="6410" width="2.875" style="8" customWidth="1"/>
    <col min="6411" max="6411" width="83.875" style="8" customWidth="1"/>
    <col min="6412" max="6656" width="11.375" style="8"/>
    <col min="6657" max="6657" width="16.75" style="8" customWidth="1"/>
    <col min="6658" max="6658" width="11.125" style="8" customWidth="1"/>
    <col min="6659" max="6659" width="3.75" style="8" bestFit="1" customWidth="1"/>
    <col min="6660" max="6660" width="11.125" style="8" customWidth="1"/>
    <col min="6661" max="6661" width="6" style="8" customWidth="1"/>
    <col min="6662" max="6662" width="5.125" style="8" customWidth="1"/>
    <col min="6663" max="6663" width="5.75" style="8" customWidth="1"/>
    <col min="6664" max="6664" width="3.125" style="8" customWidth="1"/>
    <col min="6665" max="6665" width="12.875" style="8" customWidth="1"/>
    <col min="6666" max="6666" width="2.875" style="8" customWidth="1"/>
    <col min="6667" max="6667" width="83.875" style="8" customWidth="1"/>
    <col min="6668" max="6912" width="11.375" style="8"/>
    <col min="6913" max="6913" width="16.75" style="8" customWidth="1"/>
    <col min="6914" max="6914" width="11.125" style="8" customWidth="1"/>
    <col min="6915" max="6915" width="3.75" style="8" bestFit="1" customWidth="1"/>
    <col min="6916" max="6916" width="11.125" style="8" customWidth="1"/>
    <col min="6917" max="6917" width="6" style="8" customWidth="1"/>
    <col min="6918" max="6918" width="5.125" style="8" customWidth="1"/>
    <col min="6919" max="6919" width="5.75" style="8" customWidth="1"/>
    <col min="6920" max="6920" width="3.125" style="8" customWidth="1"/>
    <col min="6921" max="6921" width="12.875" style="8" customWidth="1"/>
    <col min="6922" max="6922" width="2.875" style="8" customWidth="1"/>
    <col min="6923" max="6923" width="83.875" style="8" customWidth="1"/>
    <col min="6924" max="7168" width="11.375" style="8"/>
    <col min="7169" max="7169" width="16.75" style="8" customWidth="1"/>
    <col min="7170" max="7170" width="11.125" style="8" customWidth="1"/>
    <col min="7171" max="7171" width="3.75" style="8" bestFit="1" customWidth="1"/>
    <col min="7172" max="7172" width="11.125" style="8" customWidth="1"/>
    <col min="7173" max="7173" width="6" style="8" customWidth="1"/>
    <col min="7174" max="7174" width="5.125" style="8" customWidth="1"/>
    <col min="7175" max="7175" width="5.75" style="8" customWidth="1"/>
    <col min="7176" max="7176" width="3.125" style="8" customWidth="1"/>
    <col min="7177" max="7177" width="12.875" style="8" customWidth="1"/>
    <col min="7178" max="7178" width="2.875" style="8" customWidth="1"/>
    <col min="7179" max="7179" width="83.875" style="8" customWidth="1"/>
    <col min="7180" max="7424" width="11.375" style="8"/>
    <col min="7425" max="7425" width="16.75" style="8" customWidth="1"/>
    <col min="7426" max="7426" width="11.125" style="8" customWidth="1"/>
    <col min="7427" max="7427" width="3.75" style="8" bestFit="1" customWidth="1"/>
    <col min="7428" max="7428" width="11.125" style="8" customWidth="1"/>
    <col min="7429" max="7429" width="6" style="8" customWidth="1"/>
    <col min="7430" max="7430" width="5.125" style="8" customWidth="1"/>
    <col min="7431" max="7431" width="5.75" style="8" customWidth="1"/>
    <col min="7432" max="7432" width="3.125" style="8" customWidth="1"/>
    <col min="7433" max="7433" width="12.875" style="8" customWidth="1"/>
    <col min="7434" max="7434" width="2.875" style="8" customWidth="1"/>
    <col min="7435" max="7435" width="83.875" style="8" customWidth="1"/>
    <col min="7436" max="7680" width="11.375" style="8"/>
    <col min="7681" max="7681" width="16.75" style="8" customWidth="1"/>
    <col min="7682" max="7682" width="11.125" style="8" customWidth="1"/>
    <col min="7683" max="7683" width="3.75" style="8" bestFit="1" customWidth="1"/>
    <col min="7684" max="7684" width="11.125" style="8" customWidth="1"/>
    <col min="7685" max="7685" width="6" style="8" customWidth="1"/>
    <col min="7686" max="7686" width="5.125" style="8" customWidth="1"/>
    <col min="7687" max="7687" width="5.75" style="8" customWidth="1"/>
    <col min="7688" max="7688" width="3.125" style="8" customWidth="1"/>
    <col min="7689" max="7689" width="12.875" style="8" customWidth="1"/>
    <col min="7690" max="7690" width="2.875" style="8" customWidth="1"/>
    <col min="7691" max="7691" width="83.875" style="8" customWidth="1"/>
    <col min="7692" max="7936" width="11.375" style="8"/>
    <col min="7937" max="7937" width="16.75" style="8" customWidth="1"/>
    <col min="7938" max="7938" width="11.125" style="8" customWidth="1"/>
    <col min="7939" max="7939" width="3.75" style="8" bestFit="1" customWidth="1"/>
    <col min="7940" max="7940" width="11.125" style="8" customWidth="1"/>
    <col min="7941" max="7941" width="6" style="8" customWidth="1"/>
    <col min="7942" max="7942" width="5.125" style="8" customWidth="1"/>
    <col min="7943" max="7943" width="5.75" style="8" customWidth="1"/>
    <col min="7944" max="7944" width="3.125" style="8" customWidth="1"/>
    <col min="7945" max="7945" width="12.875" style="8" customWidth="1"/>
    <col min="7946" max="7946" width="2.875" style="8" customWidth="1"/>
    <col min="7947" max="7947" width="83.875" style="8" customWidth="1"/>
    <col min="7948" max="8192" width="11.375" style="8"/>
    <col min="8193" max="8193" width="16.75" style="8" customWidth="1"/>
    <col min="8194" max="8194" width="11.125" style="8" customWidth="1"/>
    <col min="8195" max="8195" width="3.75" style="8" bestFit="1" customWidth="1"/>
    <col min="8196" max="8196" width="11.125" style="8" customWidth="1"/>
    <col min="8197" max="8197" width="6" style="8" customWidth="1"/>
    <col min="8198" max="8198" width="5.125" style="8" customWidth="1"/>
    <col min="8199" max="8199" width="5.75" style="8" customWidth="1"/>
    <col min="8200" max="8200" width="3.125" style="8" customWidth="1"/>
    <col min="8201" max="8201" width="12.875" style="8" customWidth="1"/>
    <col min="8202" max="8202" width="2.875" style="8" customWidth="1"/>
    <col min="8203" max="8203" width="83.875" style="8" customWidth="1"/>
    <col min="8204" max="8448" width="11.375" style="8"/>
    <col min="8449" max="8449" width="16.75" style="8" customWidth="1"/>
    <col min="8450" max="8450" width="11.125" style="8" customWidth="1"/>
    <col min="8451" max="8451" width="3.75" style="8" bestFit="1" customWidth="1"/>
    <col min="8452" max="8452" width="11.125" style="8" customWidth="1"/>
    <col min="8453" max="8453" width="6" style="8" customWidth="1"/>
    <col min="8454" max="8454" width="5.125" style="8" customWidth="1"/>
    <col min="8455" max="8455" width="5.75" style="8" customWidth="1"/>
    <col min="8456" max="8456" width="3.125" style="8" customWidth="1"/>
    <col min="8457" max="8457" width="12.875" style="8" customWidth="1"/>
    <col min="8458" max="8458" width="2.875" style="8" customWidth="1"/>
    <col min="8459" max="8459" width="83.875" style="8" customWidth="1"/>
    <col min="8460" max="8704" width="11.375" style="8"/>
    <col min="8705" max="8705" width="16.75" style="8" customWidth="1"/>
    <col min="8706" max="8706" width="11.125" style="8" customWidth="1"/>
    <col min="8707" max="8707" width="3.75" style="8" bestFit="1" customWidth="1"/>
    <col min="8708" max="8708" width="11.125" style="8" customWidth="1"/>
    <col min="8709" max="8709" width="6" style="8" customWidth="1"/>
    <col min="8710" max="8710" width="5.125" style="8" customWidth="1"/>
    <col min="8711" max="8711" width="5.75" style="8" customWidth="1"/>
    <col min="8712" max="8712" width="3.125" style="8" customWidth="1"/>
    <col min="8713" max="8713" width="12.875" style="8" customWidth="1"/>
    <col min="8714" max="8714" width="2.875" style="8" customWidth="1"/>
    <col min="8715" max="8715" width="83.875" style="8" customWidth="1"/>
    <col min="8716" max="8960" width="11.375" style="8"/>
    <col min="8961" max="8961" width="16.75" style="8" customWidth="1"/>
    <col min="8962" max="8962" width="11.125" style="8" customWidth="1"/>
    <col min="8963" max="8963" width="3.75" style="8" bestFit="1" customWidth="1"/>
    <col min="8964" max="8964" width="11.125" style="8" customWidth="1"/>
    <col min="8965" max="8965" width="6" style="8" customWidth="1"/>
    <col min="8966" max="8966" width="5.125" style="8" customWidth="1"/>
    <col min="8967" max="8967" width="5.75" style="8" customWidth="1"/>
    <col min="8968" max="8968" width="3.125" style="8" customWidth="1"/>
    <col min="8969" max="8969" width="12.875" style="8" customWidth="1"/>
    <col min="8970" max="8970" width="2.875" style="8" customWidth="1"/>
    <col min="8971" max="8971" width="83.875" style="8" customWidth="1"/>
    <col min="8972" max="9216" width="11.375" style="8"/>
    <col min="9217" max="9217" width="16.75" style="8" customWidth="1"/>
    <col min="9218" max="9218" width="11.125" style="8" customWidth="1"/>
    <col min="9219" max="9219" width="3.75" style="8" bestFit="1" customWidth="1"/>
    <col min="9220" max="9220" width="11.125" style="8" customWidth="1"/>
    <col min="9221" max="9221" width="6" style="8" customWidth="1"/>
    <col min="9222" max="9222" width="5.125" style="8" customWidth="1"/>
    <col min="9223" max="9223" width="5.75" style="8" customWidth="1"/>
    <col min="9224" max="9224" width="3.125" style="8" customWidth="1"/>
    <col min="9225" max="9225" width="12.875" style="8" customWidth="1"/>
    <col min="9226" max="9226" width="2.875" style="8" customWidth="1"/>
    <col min="9227" max="9227" width="83.875" style="8" customWidth="1"/>
    <col min="9228" max="9472" width="11.375" style="8"/>
    <col min="9473" max="9473" width="16.75" style="8" customWidth="1"/>
    <col min="9474" max="9474" width="11.125" style="8" customWidth="1"/>
    <col min="9475" max="9475" width="3.75" style="8" bestFit="1" customWidth="1"/>
    <col min="9476" max="9476" width="11.125" style="8" customWidth="1"/>
    <col min="9477" max="9477" width="6" style="8" customWidth="1"/>
    <col min="9478" max="9478" width="5.125" style="8" customWidth="1"/>
    <col min="9479" max="9479" width="5.75" style="8" customWidth="1"/>
    <col min="9480" max="9480" width="3.125" style="8" customWidth="1"/>
    <col min="9481" max="9481" width="12.875" style="8" customWidth="1"/>
    <col min="9482" max="9482" width="2.875" style="8" customWidth="1"/>
    <col min="9483" max="9483" width="83.875" style="8" customWidth="1"/>
    <col min="9484" max="9728" width="11.375" style="8"/>
    <col min="9729" max="9729" width="16.75" style="8" customWidth="1"/>
    <col min="9730" max="9730" width="11.125" style="8" customWidth="1"/>
    <col min="9731" max="9731" width="3.75" style="8" bestFit="1" customWidth="1"/>
    <col min="9732" max="9732" width="11.125" style="8" customWidth="1"/>
    <col min="9733" max="9733" width="6" style="8" customWidth="1"/>
    <col min="9734" max="9734" width="5.125" style="8" customWidth="1"/>
    <col min="9735" max="9735" width="5.75" style="8" customWidth="1"/>
    <col min="9736" max="9736" width="3.125" style="8" customWidth="1"/>
    <col min="9737" max="9737" width="12.875" style="8" customWidth="1"/>
    <col min="9738" max="9738" width="2.875" style="8" customWidth="1"/>
    <col min="9739" max="9739" width="83.875" style="8" customWidth="1"/>
    <col min="9740" max="9984" width="11.375" style="8"/>
    <col min="9985" max="9985" width="16.75" style="8" customWidth="1"/>
    <col min="9986" max="9986" width="11.125" style="8" customWidth="1"/>
    <col min="9987" max="9987" width="3.75" style="8" bestFit="1" customWidth="1"/>
    <col min="9988" max="9988" width="11.125" style="8" customWidth="1"/>
    <col min="9989" max="9989" width="6" style="8" customWidth="1"/>
    <col min="9990" max="9990" width="5.125" style="8" customWidth="1"/>
    <col min="9991" max="9991" width="5.75" style="8" customWidth="1"/>
    <col min="9992" max="9992" width="3.125" style="8" customWidth="1"/>
    <col min="9993" max="9993" width="12.875" style="8" customWidth="1"/>
    <col min="9994" max="9994" width="2.875" style="8" customWidth="1"/>
    <col min="9995" max="9995" width="83.875" style="8" customWidth="1"/>
    <col min="9996" max="10240" width="11.375" style="8"/>
    <col min="10241" max="10241" width="16.75" style="8" customWidth="1"/>
    <col min="10242" max="10242" width="11.125" style="8" customWidth="1"/>
    <col min="10243" max="10243" width="3.75" style="8" bestFit="1" customWidth="1"/>
    <col min="10244" max="10244" width="11.125" style="8" customWidth="1"/>
    <col min="10245" max="10245" width="6" style="8" customWidth="1"/>
    <col min="10246" max="10246" width="5.125" style="8" customWidth="1"/>
    <col min="10247" max="10247" width="5.75" style="8" customWidth="1"/>
    <col min="10248" max="10248" width="3.125" style="8" customWidth="1"/>
    <col min="10249" max="10249" width="12.875" style="8" customWidth="1"/>
    <col min="10250" max="10250" width="2.875" style="8" customWidth="1"/>
    <col min="10251" max="10251" width="83.875" style="8" customWidth="1"/>
    <col min="10252" max="10496" width="11.375" style="8"/>
    <col min="10497" max="10497" width="16.75" style="8" customWidth="1"/>
    <col min="10498" max="10498" width="11.125" style="8" customWidth="1"/>
    <col min="10499" max="10499" width="3.75" style="8" bestFit="1" customWidth="1"/>
    <col min="10500" max="10500" width="11.125" style="8" customWidth="1"/>
    <col min="10501" max="10501" width="6" style="8" customWidth="1"/>
    <col min="10502" max="10502" width="5.125" style="8" customWidth="1"/>
    <col min="10503" max="10503" width="5.75" style="8" customWidth="1"/>
    <col min="10504" max="10504" width="3.125" style="8" customWidth="1"/>
    <col min="10505" max="10505" width="12.875" style="8" customWidth="1"/>
    <col min="10506" max="10506" width="2.875" style="8" customWidth="1"/>
    <col min="10507" max="10507" width="83.875" style="8" customWidth="1"/>
    <col min="10508" max="10752" width="11.375" style="8"/>
    <col min="10753" max="10753" width="16.75" style="8" customWidth="1"/>
    <col min="10754" max="10754" width="11.125" style="8" customWidth="1"/>
    <col min="10755" max="10755" width="3.75" style="8" bestFit="1" customWidth="1"/>
    <col min="10756" max="10756" width="11.125" style="8" customWidth="1"/>
    <col min="10757" max="10757" width="6" style="8" customWidth="1"/>
    <col min="10758" max="10758" width="5.125" style="8" customWidth="1"/>
    <col min="10759" max="10759" width="5.75" style="8" customWidth="1"/>
    <col min="10760" max="10760" width="3.125" style="8" customWidth="1"/>
    <col min="10761" max="10761" width="12.875" style="8" customWidth="1"/>
    <col min="10762" max="10762" width="2.875" style="8" customWidth="1"/>
    <col min="10763" max="10763" width="83.875" style="8" customWidth="1"/>
    <col min="10764" max="11008" width="11.375" style="8"/>
    <col min="11009" max="11009" width="16.75" style="8" customWidth="1"/>
    <col min="11010" max="11010" width="11.125" style="8" customWidth="1"/>
    <col min="11011" max="11011" width="3.75" style="8" bestFit="1" customWidth="1"/>
    <col min="11012" max="11012" width="11.125" style="8" customWidth="1"/>
    <col min="11013" max="11013" width="6" style="8" customWidth="1"/>
    <col min="11014" max="11014" width="5.125" style="8" customWidth="1"/>
    <col min="11015" max="11015" width="5.75" style="8" customWidth="1"/>
    <col min="11016" max="11016" width="3.125" style="8" customWidth="1"/>
    <col min="11017" max="11017" width="12.875" style="8" customWidth="1"/>
    <col min="11018" max="11018" width="2.875" style="8" customWidth="1"/>
    <col min="11019" max="11019" width="83.875" style="8" customWidth="1"/>
    <col min="11020" max="11264" width="11.375" style="8"/>
    <col min="11265" max="11265" width="16.75" style="8" customWidth="1"/>
    <col min="11266" max="11266" width="11.125" style="8" customWidth="1"/>
    <col min="11267" max="11267" width="3.75" style="8" bestFit="1" customWidth="1"/>
    <col min="11268" max="11268" width="11.125" style="8" customWidth="1"/>
    <col min="11269" max="11269" width="6" style="8" customWidth="1"/>
    <col min="11270" max="11270" width="5.125" style="8" customWidth="1"/>
    <col min="11271" max="11271" width="5.75" style="8" customWidth="1"/>
    <col min="11272" max="11272" width="3.125" style="8" customWidth="1"/>
    <col min="11273" max="11273" width="12.875" style="8" customWidth="1"/>
    <col min="11274" max="11274" width="2.875" style="8" customWidth="1"/>
    <col min="11275" max="11275" width="83.875" style="8" customWidth="1"/>
    <col min="11276" max="11520" width="11.375" style="8"/>
    <col min="11521" max="11521" width="16.75" style="8" customWidth="1"/>
    <col min="11522" max="11522" width="11.125" style="8" customWidth="1"/>
    <col min="11523" max="11523" width="3.75" style="8" bestFit="1" customWidth="1"/>
    <col min="11524" max="11524" width="11.125" style="8" customWidth="1"/>
    <col min="11525" max="11525" width="6" style="8" customWidth="1"/>
    <col min="11526" max="11526" width="5.125" style="8" customWidth="1"/>
    <col min="11527" max="11527" width="5.75" style="8" customWidth="1"/>
    <col min="11528" max="11528" width="3.125" style="8" customWidth="1"/>
    <col min="11529" max="11529" width="12.875" style="8" customWidth="1"/>
    <col min="11530" max="11530" width="2.875" style="8" customWidth="1"/>
    <col min="11531" max="11531" width="83.875" style="8" customWidth="1"/>
    <col min="11532" max="11776" width="11.375" style="8"/>
    <col min="11777" max="11777" width="16.75" style="8" customWidth="1"/>
    <col min="11778" max="11778" width="11.125" style="8" customWidth="1"/>
    <col min="11779" max="11779" width="3.75" style="8" bestFit="1" customWidth="1"/>
    <col min="11780" max="11780" width="11.125" style="8" customWidth="1"/>
    <col min="11781" max="11781" width="6" style="8" customWidth="1"/>
    <col min="11782" max="11782" width="5.125" style="8" customWidth="1"/>
    <col min="11783" max="11783" width="5.75" style="8" customWidth="1"/>
    <col min="11784" max="11784" width="3.125" style="8" customWidth="1"/>
    <col min="11785" max="11785" width="12.875" style="8" customWidth="1"/>
    <col min="11786" max="11786" width="2.875" style="8" customWidth="1"/>
    <col min="11787" max="11787" width="83.875" style="8" customWidth="1"/>
    <col min="11788" max="12032" width="11.375" style="8"/>
    <col min="12033" max="12033" width="16.75" style="8" customWidth="1"/>
    <col min="12034" max="12034" width="11.125" style="8" customWidth="1"/>
    <col min="12035" max="12035" width="3.75" style="8" bestFit="1" customWidth="1"/>
    <col min="12036" max="12036" width="11.125" style="8" customWidth="1"/>
    <col min="12037" max="12037" width="6" style="8" customWidth="1"/>
    <col min="12038" max="12038" width="5.125" style="8" customWidth="1"/>
    <col min="12039" max="12039" width="5.75" style="8" customWidth="1"/>
    <col min="12040" max="12040" width="3.125" style="8" customWidth="1"/>
    <col min="12041" max="12041" width="12.875" style="8" customWidth="1"/>
    <col min="12042" max="12042" width="2.875" style="8" customWidth="1"/>
    <col min="12043" max="12043" width="83.875" style="8" customWidth="1"/>
    <col min="12044" max="12288" width="11.375" style="8"/>
    <col min="12289" max="12289" width="16.75" style="8" customWidth="1"/>
    <col min="12290" max="12290" width="11.125" style="8" customWidth="1"/>
    <col min="12291" max="12291" width="3.75" style="8" bestFit="1" customWidth="1"/>
    <col min="12292" max="12292" width="11.125" style="8" customWidth="1"/>
    <col min="12293" max="12293" width="6" style="8" customWidth="1"/>
    <col min="12294" max="12294" width="5.125" style="8" customWidth="1"/>
    <col min="12295" max="12295" width="5.75" style="8" customWidth="1"/>
    <col min="12296" max="12296" width="3.125" style="8" customWidth="1"/>
    <col min="12297" max="12297" width="12.875" style="8" customWidth="1"/>
    <col min="12298" max="12298" width="2.875" style="8" customWidth="1"/>
    <col min="12299" max="12299" width="83.875" style="8" customWidth="1"/>
    <col min="12300" max="12544" width="11.375" style="8"/>
    <col min="12545" max="12545" width="16.75" style="8" customWidth="1"/>
    <col min="12546" max="12546" width="11.125" style="8" customWidth="1"/>
    <col min="12547" max="12547" width="3.75" style="8" bestFit="1" customWidth="1"/>
    <col min="12548" max="12548" width="11.125" style="8" customWidth="1"/>
    <col min="12549" max="12549" width="6" style="8" customWidth="1"/>
    <col min="12550" max="12550" width="5.125" style="8" customWidth="1"/>
    <col min="12551" max="12551" width="5.75" style="8" customWidth="1"/>
    <col min="12552" max="12552" width="3.125" style="8" customWidth="1"/>
    <col min="12553" max="12553" width="12.875" style="8" customWidth="1"/>
    <col min="12554" max="12554" width="2.875" style="8" customWidth="1"/>
    <col min="12555" max="12555" width="83.875" style="8" customWidth="1"/>
    <col min="12556" max="12800" width="11.375" style="8"/>
    <col min="12801" max="12801" width="16.75" style="8" customWidth="1"/>
    <col min="12802" max="12802" width="11.125" style="8" customWidth="1"/>
    <col min="12803" max="12803" width="3.75" style="8" bestFit="1" customWidth="1"/>
    <col min="12804" max="12804" width="11.125" style="8" customWidth="1"/>
    <col min="12805" max="12805" width="6" style="8" customWidth="1"/>
    <col min="12806" max="12806" width="5.125" style="8" customWidth="1"/>
    <col min="12807" max="12807" width="5.75" style="8" customWidth="1"/>
    <col min="12808" max="12808" width="3.125" style="8" customWidth="1"/>
    <col min="12809" max="12809" width="12.875" style="8" customWidth="1"/>
    <col min="12810" max="12810" width="2.875" style="8" customWidth="1"/>
    <col min="12811" max="12811" width="83.875" style="8" customWidth="1"/>
    <col min="12812" max="13056" width="11.375" style="8"/>
    <col min="13057" max="13057" width="16.75" style="8" customWidth="1"/>
    <col min="13058" max="13058" width="11.125" style="8" customWidth="1"/>
    <col min="13059" max="13059" width="3.75" style="8" bestFit="1" customWidth="1"/>
    <col min="13060" max="13060" width="11.125" style="8" customWidth="1"/>
    <col min="13061" max="13061" width="6" style="8" customWidth="1"/>
    <col min="13062" max="13062" width="5.125" style="8" customWidth="1"/>
    <col min="13063" max="13063" width="5.75" style="8" customWidth="1"/>
    <col min="13064" max="13064" width="3.125" style="8" customWidth="1"/>
    <col min="13065" max="13065" width="12.875" style="8" customWidth="1"/>
    <col min="13066" max="13066" width="2.875" style="8" customWidth="1"/>
    <col min="13067" max="13067" width="83.875" style="8" customWidth="1"/>
    <col min="13068" max="13312" width="11.375" style="8"/>
    <col min="13313" max="13313" width="16.75" style="8" customWidth="1"/>
    <col min="13314" max="13314" width="11.125" style="8" customWidth="1"/>
    <col min="13315" max="13315" width="3.75" style="8" bestFit="1" customWidth="1"/>
    <col min="13316" max="13316" width="11.125" style="8" customWidth="1"/>
    <col min="13317" max="13317" width="6" style="8" customWidth="1"/>
    <col min="13318" max="13318" width="5.125" style="8" customWidth="1"/>
    <col min="13319" max="13319" width="5.75" style="8" customWidth="1"/>
    <col min="13320" max="13320" width="3.125" style="8" customWidth="1"/>
    <col min="13321" max="13321" width="12.875" style="8" customWidth="1"/>
    <col min="13322" max="13322" width="2.875" style="8" customWidth="1"/>
    <col min="13323" max="13323" width="83.875" style="8" customWidth="1"/>
    <col min="13324" max="13568" width="11.375" style="8"/>
    <col min="13569" max="13569" width="16.75" style="8" customWidth="1"/>
    <col min="13570" max="13570" width="11.125" style="8" customWidth="1"/>
    <col min="13571" max="13571" width="3.75" style="8" bestFit="1" customWidth="1"/>
    <col min="13572" max="13572" width="11.125" style="8" customWidth="1"/>
    <col min="13573" max="13573" width="6" style="8" customWidth="1"/>
    <col min="13574" max="13574" width="5.125" style="8" customWidth="1"/>
    <col min="13575" max="13575" width="5.75" style="8" customWidth="1"/>
    <col min="13576" max="13576" width="3.125" style="8" customWidth="1"/>
    <col min="13577" max="13577" width="12.875" style="8" customWidth="1"/>
    <col min="13578" max="13578" width="2.875" style="8" customWidth="1"/>
    <col min="13579" max="13579" width="83.875" style="8" customWidth="1"/>
    <col min="13580" max="13824" width="11.375" style="8"/>
    <col min="13825" max="13825" width="16.75" style="8" customWidth="1"/>
    <col min="13826" max="13826" width="11.125" style="8" customWidth="1"/>
    <col min="13827" max="13827" width="3.75" style="8" bestFit="1" customWidth="1"/>
    <col min="13828" max="13828" width="11.125" style="8" customWidth="1"/>
    <col min="13829" max="13829" width="6" style="8" customWidth="1"/>
    <col min="13830" max="13830" width="5.125" style="8" customWidth="1"/>
    <col min="13831" max="13831" width="5.75" style="8" customWidth="1"/>
    <col min="13832" max="13832" width="3.125" style="8" customWidth="1"/>
    <col min="13833" max="13833" width="12.875" style="8" customWidth="1"/>
    <col min="13834" max="13834" width="2.875" style="8" customWidth="1"/>
    <col min="13835" max="13835" width="83.875" style="8" customWidth="1"/>
    <col min="13836" max="14080" width="11.375" style="8"/>
    <col min="14081" max="14081" width="16.75" style="8" customWidth="1"/>
    <col min="14082" max="14082" width="11.125" style="8" customWidth="1"/>
    <col min="14083" max="14083" width="3.75" style="8" bestFit="1" customWidth="1"/>
    <col min="14084" max="14084" width="11.125" style="8" customWidth="1"/>
    <col min="14085" max="14085" width="6" style="8" customWidth="1"/>
    <col min="14086" max="14086" width="5.125" style="8" customWidth="1"/>
    <col min="14087" max="14087" width="5.75" style="8" customWidth="1"/>
    <col min="14088" max="14088" width="3.125" style="8" customWidth="1"/>
    <col min="14089" max="14089" width="12.875" style="8" customWidth="1"/>
    <col min="14090" max="14090" width="2.875" style="8" customWidth="1"/>
    <col min="14091" max="14091" width="83.875" style="8" customWidth="1"/>
    <col min="14092" max="14336" width="11.375" style="8"/>
    <col min="14337" max="14337" width="16.75" style="8" customWidth="1"/>
    <col min="14338" max="14338" width="11.125" style="8" customWidth="1"/>
    <col min="14339" max="14339" width="3.75" style="8" bestFit="1" customWidth="1"/>
    <col min="14340" max="14340" width="11.125" style="8" customWidth="1"/>
    <col min="14341" max="14341" width="6" style="8" customWidth="1"/>
    <col min="14342" max="14342" width="5.125" style="8" customWidth="1"/>
    <col min="14343" max="14343" width="5.75" style="8" customWidth="1"/>
    <col min="14344" max="14344" width="3.125" style="8" customWidth="1"/>
    <col min="14345" max="14345" width="12.875" style="8" customWidth="1"/>
    <col min="14346" max="14346" width="2.875" style="8" customWidth="1"/>
    <col min="14347" max="14347" width="83.875" style="8" customWidth="1"/>
    <col min="14348" max="14592" width="11.375" style="8"/>
    <col min="14593" max="14593" width="16.75" style="8" customWidth="1"/>
    <col min="14594" max="14594" width="11.125" style="8" customWidth="1"/>
    <col min="14595" max="14595" width="3.75" style="8" bestFit="1" customWidth="1"/>
    <col min="14596" max="14596" width="11.125" style="8" customWidth="1"/>
    <col min="14597" max="14597" width="6" style="8" customWidth="1"/>
    <col min="14598" max="14598" width="5.125" style="8" customWidth="1"/>
    <col min="14599" max="14599" width="5.75" style="8" customWidth="1"/>
    <col min="14600" max="14600" width="3.125" style="8" customWidth="1"/>
    <col min="14601" max="14601" width="12.875" style="8" customWidth="1"/>
    <col min="14602" max="14602" width="2.875" style="8" customWidth="1"/>
    <col min="14603" max="14603" width="83.875" style="8" customWidth="1"/>
    <col min="14604" max="14848" width="11.375" style="8"/>
    <col min="14849" max="14849" width="16.75" style="8" customWidth="1"/>
    <col min="14850" max="14850" width="11.125" style="8" customWidth="1"/>
    <col min="14851" max="14851" width="3.75" style="8" bestFit="1" customWidth="1"/>
    <col min="14852" max="14852" width="11.125" style="8" customWidth="1"/>
    <col min="14853" max="14853" width="6" style="8" customWidth="1"/>
    <col min="14854" max="14854" width="5.125" style="8" customWidth="1"/>
    <col min="14855" max="14855" width="5.75" style="8" customWidth="1"/>
    <col min="14856" max="14856" width="3.125" style="8" customWidth="1"/>
    <col min="14857" max="14857" width="12.875" style="8" customWidth="1"/>
    <col min="14858" max="14858" width="2.875" style="8" customWidth="1"/>
    <col min="14859" max="14859" width="83.875" style="8" customWidth="1"/>
    <col min="14860" max="15104" width="11.375" style="8"/>
    <col min="15105" max="15105" width="16.75" style="8" customWidth="1"/>
    <col min="15106" max="15106" width="11.125" style="8" customWidth="1"/>
    <col min="15107" max="15107" width="3.75" style="8" bestFit="1" customWidth="1"/>
    <col min="15108" max="15108" width="11.125" style="8" customWidth="1"/>
    <col min="15109" max="15109" width="6" style="8" customWidth="1"/>
    <col min="15110" max="15110" width="5.125" style="8" customWidth="1"/>
    <col min="15111" max="15111" width="5.75" style="8" customWidth="1"/>
    <col min="15112" max="15112" width="3.125" style="8" customWidth="1"/>
    <col min="15113" max="15113" width="12.875" style="8" customWidth="1"/>
    <col min="15114" max="15114" width="2.875" style="8" customWidth="1"/>
    <col min="15115" max="15115" width="83.875" style="8" customWidth="1"/>
    <col min="15116" max="15360" width="11.375" style="8"/>
    <col min="15361" max="15361" width="16.75" style="8" customWidth="1"/>
    <col min="15362" max="15362" width="11.125" style="8" customWidth="1"/>
    <col min="15363" max="15363" width="3.75" style="8" bestFit="1" customWidth="1"/>
    <col min="15364" max="15364" width="11.125" style="8" customWidth="1"/>
    <col min="15365" max="15365" width="6" style="8" customWidth="1"/>
    <col min="15366" max="15366" width="5.125" style="8" customWidth="1"/>
    <col min="15367" max="15367" width="5.75" style="8" customWidth="1"/>
    <col min="15368" max="15368" width="3.125" style="8" customWidth="1"/>
    <col min="15369" max="15369" width="12.875" style="8" customWidth="1"/>
    <col min="15370" max="15370" width="2.875" style="8" customWidth="1"/>
    <col min="15371" max="15371" width="83.875" style="8" customWidth="1"/>
    <col min="15372" max="15616" width="11.375" style="8"/>
    <col min="15617" max="15617" width="16.75" style="8" customWidth="1"/>
    <col min="15618" max="15618" width="11.125" style="8" customWidth="1"/>
    <col min="15619" max="15619" width="3.75" style="8" bestFit="1" customWidth="1"/>
    <col min="15620" max="15620" width="11.125" style="8" customWidth="1"/>
    <col min="15621" max="15621" width="6" style="8" customWidth="1"/>
    <col min="15622" max="15622" width="5.125" style="8" customWidth="1"/>
    <col min="15623" max="15623" width="5.75" style="8" customWidth="1"/>
    <col min="15624" max="15624" width="3.125" style="8" customWidth="1"/>
    <col min="15625" max="15625" width="12.875" style="8" customWidth="1"/>
    <col min="15626" max="15626" width="2.875" style="8" customWidth="1"/>
    <col min="15627" max="15627" width="83.875" style="8" customWidth="1"/>
    <col min="15628" max="15872" width="11.375" style="8"/>
    <col min="15873" max="15873" width="16.75" style="8" customWidth="1"/>
    <col min="15874" max="15874" width="11.125" style="8" customWidth="1"/>
    <col min="15875" max="15875" width="3.75" style="8" bestFit="1" customWidth="1"/>
    <col min="15876" max="15876" width="11.125" style="8" customWidth="1"/>
    <col min="15877" max="15877" width="6" style="8" customWidth="1"/>
    <col min="15878" max="15878" width="5.125" style="8" customWidth="1"/>
    <col min="15879" max="15879" width="5.75" style="8" customWidth="1"/>
    <col min="15880" max="15880" width="3.125" style="8" customWidth="1"/>
    <col min="15881" max="15881" width="12.875" style="8" customWidth="1"/>
    <col min="15882" max="15882" width="2.875" style="8" customWidth="1"/>
    <col min="15883" max="15883" width="83.875" style="8" customWidth="1"/>
    <col min="15884" max="16128" width="11.375" style="8"/>
    <col min="16129" max="16129" width="16.75" style="8" customWidth="1"/>
    <col min="16130" max="16130" width="11.125" style="8" customWidth="1"/>
    <col min="16131" max="16131" width="3.75" style="8" bestFit="1" customWidth="1"/>
    <col min="16132" max="16132" width="11.125" style="8" customWidth="1"/>
    <col min="16133" max="16133" width="6" style="8" customWidth="1"/>
    <col min="16134" max="16134" width="5.125" style="8" customWidth="1"/>
    <col min="16135" max="16135" width="5.75" style="8" customWidth="1"/>
    <col min="16136" max="16136" width="3.125" style="8" customWidth="1"/>
    <col min="16137" max="16137" width="12.875" style="8" customWidth="1"/>
    <col min="16138" max="16138" width="2.875" style="8" customWidth="1"/>
    <col min="16139" max="16139" width="83.875" style="8" customWidth="1"/>
    <col min="16140" max="16384" width="11.375" style="8"/>
  </cols>
  <sheetData>
    <row r="1" spans="1:16" ht="30" customHeight="1" x14ac:dyDescent="0.15">
      <c r="A1" s="7" t="s">
        <v>55</v>
      </c>
      <c r="B1" s="7"/>
      <c r="D1" s="204" t="s">
        <v>25</v>
      </c>
      <c r="E1" s="204"/>
      <c r="F1" s="204"/>
      <c r="G1" s="204"/>
      <c r="H1" s="204"/>
      <c r="I1" s="204"/>
      <c r="J1" s="204"/>
      <c r="K1" s="204"/>
      <c r="L1" s="204"/>
      <c r="M1" s="204"/>
    </row>
    <row r="2" spans="1:16" ht="30" customHeight="1" x14ac:dyDescent="0.15">
      <c r="A2" s="207" t="str">
        <f ca="1">RIGHT(CELL("filename",A2),
 LEN(CELL("filename",A2))
       -FIND("]",CELL("filename",A2)))</f>
        <v>⑱年月支払分</v>
      </c>
      <c r="B2" s="207"/>
      <c r="C2" s="207"/>
      <c r="D2" s="207"/>
      <c r="E2" s="207"/>
      <c r="F2" s="207"/>
      <c r="G2" s="207"/>
      <c r="H2" s="207"/>
      <c r="I2" s="207"/>
      <c r="J2" s="207"/>
      <c r="K2" s="207"/>
      <c r="L2" s="207"/>
      <c r="M2" s="207"/>
    </row>
    <row r="3" spans="1:16" ht="30" customHeight="1" x14ac:dyDescent="0.15">
      <c r="A3" s="205" t="s">
        <v>30</v>
      </c>
      <c r="B3" s="205"/>
      <c r="C3" s="205" t="str">
        <f>IF('人件費総括表・遂行状況（様式8号別紙2-1）'!$B$3="",
     "",
     '人件費総括表・遂行状況（様式8号別紙2-1）'!$B$3)</f>
        <v/>
      </c>
      <c r="D3" s="205"/>
      <c r="E3" s="205"/>
      <c r="F3" s="105"/>
      <c r="G3" s="9"/>
      <c r="H3" s="9"/>
      <c r="I3" s="9"/>
      <c r="J3" s="9"/>
      <c r="K3" s="9"/>
      <c r="L3" s="9"/>
      <c r="M3" s="9"/>
    </row>
    <row r="4" spans="1:16" ht="30" customHeight="1" x14ac:dyDescent="0.15">
      <c r="A4" s="198" t="s">
        <v>14</v>
      </c>
      <c r="B4" s="198"/>
      <c r="C4" s="205" t="str">
        <f>IF(従業員別人件費総括表!$B$5="",
     "",
     従業員別人件費総括表!$B$5)</f>
        <v/>
      </c>
      <c r="D4" s="205"/>
      <c r="E4" s="205"/>
      <c r="F4" s="105"/>
      <c r="G4" s="10"/>
      <c r="H4" s="10"/>
      <c r="I4" s="10"/>
    </row>
    <row r="5" spans="1:16" ht="30" customHeight="1" x14ac:dyDescent="0.15">
      <c r="A5" s="198" t="s">
        <v>15</v>
      </c>
      <c r="B5" s="198"/>
      <c r="C5" s="199">
        <f>従業員別人件費総括表!C7</f>
        <v>0</v>
      </c>
      <c r="D5" s="199"/>
      <c r="E5" s="199"/>
      <c r="F5" s="10" t="s">
        <v>4</v>
      </c>
      <c r="H5" s="10"/>
      <c r="I5" s="10"/>
    </row>
    <row r="6" spans="1:16" ht="30" customHeight="1" thickBot="1" x14ac:dyDescent="0.2">
      <c r="A6" s="12" t="s">
        <v>29</v>
      </c>
      <c r="B6" s="12"/>
    </row>
    <row r="7" spans="1:16" s="13" customFormat="1" ht="22.5" customHeight="1" thickBot="1" x14ac:dyDescent="0.2">
      <c r="A7" s="208" t="s">
        <v>31</v>
      </c>
      <c r="B7" s="201"/>
      <c r="C7" s="202" t="s">
        <v>16</v>
      </c>
      <c r="D7" s="202"/>
      <c r="E7" s="202"/>
      <c r="F7" s="111" t="s">
        <v>49</v>
      </c>
      <c r="G7" s="187" t="s">
        <v>17</v>
      </c>
      <c r="H7" s="203"/>
      <c r="I7" s="203"/>
      <c r="J7" s="188"/>
      <c r="K7" s="187" t="s">
        <v>18</v>
      </c>
      <c r="L7" s="188"/>
      <c r="M7" s="14" t="s">
        <v>28</v>
      </c>
      <c r="N7" s="15" t="s">
        <v>19</v>
      </c>
      <c r="O7" s="16"/>
    </row>
    <row r="8" spans="1:16" ht="22.5" customHeight="1" x14ac:dyDescent="0.15">
      <c r="A8" s="135"/>
      <c r="B8" s="162" t="str">
        <f>IF(テーブル141523242528[[#This Row],[列1]]="",
    "",
    TEXT(テーブル141523242528[[#This Row],[列1]],"(aaa)"))</f>
        <v/>
      </c>
      <c r="C8" s="151" t="s">
        <v>32</v>
      </c>
      <c r="D8" s="17" t="s">
        <v>13</v>
      </c>
      <c r="E8" s="152" t="s">
        <v>32</v>
      </c>
      <c r="F8" s="153" t="s">
        <v>32</v>
      </c>
      <c r="G8" s="18">
        <f>IF(OR(テーブル141523242528[[#This Row],[列2]]="",
          テーブル141523242528[[#This Row],[列4]]=""),
     0,
     IFERROR(HOUR(テーブル141523242528[[#This Row],[列4]]-テーブル141523242528[[#This Row],[列15]]-テーブル141523242528[[#This Row],[列2]]),
                  IFERROR(HOUR(テーブル141523242528[[#This Row],[列4]]-テーブル141523242528[[#This Row],[列2]]),
                               0)))</f>
        <v>0</v>
      </c>
      <c r="H8" s="19" t="s">
        <v>22</v>
      </c>
      <c r="I8" s="20" t="str">
        <f>IF(OR(テーブル141523242528[[#This Row],[列2]]="",
          テーブル141523242528[[#This Row],[列4]]=""),
     "00",
     IF(ISERROR(MINUTE(テーブル141523242528[[#This Row],[列4]]-テーブル141523242528[[#This Row],[列15]]-テーブル141523242528[[#This Row],[列2]])),
        IF(ISERROR(MINUTE(テーブル141523242528[[#This Row],[列4]]-テーブル141523242528[[#This Row],[列2]])),
           "00",
           IF(MINUTE(テーブル141523242528[[#This Row],[列4]]-テーブル141523242528[[#This Row],[列2]])&lt;30,
              "00",
              30)),
        IF(MINUTE(テーブル141523242528[[#This Row],[列4]]-テーブル141523242528[[#This Row],[列15]]-テーブル141523242528[[#This Row],[列2]])&lt;30,
           "00",
           30)))</f>
        <v>00</v>
      </c>
      <c r="J8" s="21" t="s">
        <v>23</v>
      </c>
      <c r="K8" s="22">
        <f>IFERROR((テーブル141523242528[[#This Row],[列5]]+テーブル141523242528[[#This Row],[列7]]/60)*$C$5,"")</f>
        <v>0</v>
      </c>
      <c r="L8" s="23" t="s">
        <v>4</v>
      </c>
      <c r="M8" s="147"/>
      <c r="N8" s="24"/>
      <c r="O8" s="50"/>
      <c r="P8" s="25"/>
    </row>
    <row r="9" spans="1:16" ht="22.5" customHeight="1" x14ac:dyDescent="0.15">
      <c r="A9" s="137"/>
      <c r="B9" s="159" t="str">
        <f>IF(テーブル141523242528[[#This Row],[列1]]="",
    "",
    TEXT(テーブル141523242528[[#This Row],[列1]],"(aaa)"))</f>
        <v/>
      </c>
      <c r="C9" s="138" t="s">
        <v>32</v>
      </c>
      <c r="D9" s="59" t="s">
        <v>13</v>
      </c>
      <c r="E9" s="143" t="s">
        <v>32</v>
      </c>
      <c r="F9" s="144" t="s">
        <v>32</v>
      </c>
      <c r="G9" s="27">
        <f>IF(OR(テーブル141523242528[[#This Row],[列2]]="",
          テーブル141523242528[[#This Row],[列4]]=""),
     0,
     IFERROR(HOUR(テーブル141523242528[[#This Row],[列4]]-テーブル141523242528[[#This Row],[列15]]-テーブル141523242528[[#This Row],[列2]]),
                  IFERROR(HOUR(テーブル141523242528[[#This Row],[列4]]-テーブル141523242528[[#This Row],[列2]]),
                               0)))</f>
        <v>0</v>
      </c>
      <c r="H9" s="28" t="s">
        <v>22</v>
      </c>
      <c r="I9" s="29" t="str">
        <f>IF(OR(テーブル141523242528[[#This Row],[列2]]="",
          テーブル141523242528[[#This Row],[列4]]=""),
     "00",
     IF(ISERROR(MINUTE(テーブル141523242528[[#This Row],[列4]]-テーブル141523242528[[#This Row],[列15]]-テーブル141523242528[[#This Row],[列2]])),
        IF(ISERROR(MINUTE(テーブル141523242528[[#This Row],[列4]]-テーブル141523242528[[#This Row],[列2]])),
           "00",
           IF(MINUTE(テーブル141523242528[[#This Row],[列4]]-テーブル141523242528[[#This Row],[列2]])&lt;30,
              "00",
              30)),
        IF(MINUTE(テーブル141523242528[[#This Row],[列4]]-テーブル141523242528[[#This Row],[列15]]-テーブル141523242528[[#This Row],[列2]])&lt;30,
           "00",
           30)))</f>
        <v>00</v>
      </c>
      <c r="J9" s="30" t="s">
        <v>23</v>
      </c>
      <c r="K9" s="31">
        <f>IFERROR((テーブル141523242528[[#This Row],[列5]]+テーブル141523242528[[#This Row],[列7]]/60)*$C$5,"")</f>
        <v>0</v>
      </c>
      <c r="L9" s="32" t="s">
        <v>4</v>
      </c>
      <c r="M9" s="148"/>
      <c r="N9" s="33"/>
      <c r="O9" s="50"/>
      <c r="P9" s="25"/>
    </row>
    <row r="10" spans="1:16" ht="22.5" customHeight="1" x14ac:dyDescent="0.15">
      <c r="A10" s="137"/>
      <c r="B10" s="160" t="str">
        <f>IF(テーブル141523242528[[#This Row],[列1]]="",
    "",
    TEXT(テーブル141523242528[[#This Row],[列1]],"(aaa)"))</f>
        <v/>
      </c>
      <c r="C10" s="138" t="s">
        <v>32</v>
      </c>
      <c r="D10" s="59" t="s">
        <v>13</v>
      </c>
      <c r="E10" s="143" t="s">
        <v>32</v>
      </c>
      <c r="F10" s="144" t="s">
        <v>32</v>
      </c>
      <c r="G10" s="27">
        <f>IF(OR(テーブル141523242528[[#This Row],[列2]]="",
          テーブル141523242528[[#This Row],[列4]]=""),
     0,
     IFERROR(HOUR(テーブル141523242528[[#This Row],[列4]]-テーブル141523242528[[#This Row],[列15]]-テーブル141523242528[[#This Row],[列2]]),
                  IFERROR(HOUR(テーブル141523242528[[#This Row],[列4]]-テーブル141523242528[[#This Row],[列2]]),
                               0)))</f>
        <v>0</v>
      </c>
      <c r="H10" s="28" t="s">
        <v>22</v>
      </c>
      <c r="I10" s="34" t="str">
        <f>IF(OR(テーブル141523242528[[#This Row],[列2]]="",
          テーブル141523242528[[#This Row],[列4]]=""),
     "00",
     IF(ISERROR(MINUTE(テーブル141523242528[[#This Row],[列4]]-テーブル141523242528[[#This Row],[列15]]-テーブル141523242528[[#This Row],[列2]])),
        IF(ISERROR(MINUTE(テーブル141523242528[[#This Row],[列4]]-テーブル141523242528[[#This Row],[列2]])),
           "00",
           IF(MINUTE(テーブル141523242528[[#This Row],[列4]]-テーブル141523242528[[#This Row],[列2]])&lt;30,
              "00",
              30)),
        IF(MINUTE(テーブル141523242528[[#This Row],[列4]]-テーブル141523242528[[#This Row],[列15]]-テーブル141523242528[[#This Row],[列2]])&lt;30,
           "00",
           30)))</f>
        <v>00</v>
      </c>
      <c r="J10" s="30" t="s">
        <v>23</v>
      </c>
      <c r="K10" s="31">
        <f>IFERROR((テーブル141523242528[[#This Row],[列5]]+テーブル141523242528[[#This Row],[列7]]/60)*$C$5,"")</f>
        <v>0</v>
      </c>
      <c r="L10" s="32" t="s">
        <v>4</v>
      </c>
      <c r="M10" s="149"/>
      <c r="N10" s="33"/>
      <c r="O10" s="50"/>
      <c r="P10" s="25"/>
    </row>
    <row r="11" spans="1:16" ht="22.5" customHeight="1" x14ac:dyDescent="0.15">
      <c r="A11" s="137"/>
      <c r="B11" s="160" t="str">
        <f>IF(テーブル141523242528[[#This Row],[列1]]="",
    "",
    TEXT(テーブル141523242528[[#This Row],[列1]],"(aaa)"))</f>
        <v/>
      </c>
      <c r="C11" s="138" t="s">
        <v>20</v>
      </c>
      <c r="D11" s="59" t="s">
        <v>21</v>
      </c>
      <c r="E11" s="143" t="s">
        <v>20</v>
      </c>
      <c r="F11" s="144" t="s">
        <v>32</v>
      </c>
      <c r="G11" s="27">
        <f>IF(OR(テーブル141523242528[[#This Row],[列2]]="",
          テーブル141523242528[[#This Row],[列4]]=""),
     0,
     IFERROR(HOUR(テーブル141523242528[[#This Row],[列4]]-テーブル141523242528[[#This Row],[列15]]-テーブル141523242528[[#This Row],[列2]]),
                  IFERROR(HOUR(テーブル141523242528[[#This Row],[列4]]-テーブル141523242528[[#This Row],[列2]]),
                               0)))</f>
        <v>0</v>
      </c>
      <c r="H11" s="28" t="s">
        <v>22</v>
      </c>
      <c r="I11" s="34" t="str">
        <f>IF(OR(テーブル141523242528[[#This Row],[列2]]="",
          テーブル141523242528[[#This Row],[列4]]=""),
     "00",
     IF(ISERROR(MINUTE(テーブル141523242528[[#This Row],[列4]]-テーブル141523242528[[#This Row],[列15]]-テーブル141523242528[[#This Row],[列2]])),
        IF(ISERROR(MINUTE(テーブル141523242528[[#This Row],[列4]]-テーブル141523242528[[#This Row],[列2]])),
           "00",
           IF(MINUTE(テーブル141523242528[[#This Row],[列4]]-テーブル141523242528[[#This Row],[列2]])&lt;30,
              "00",
              30)),
        IF(MINUTE(テーブル141523242528[[#This Row],[列4]]-テーブル141523242528[[#This Row],[列15]]-テーブル141523242528[[#This Row],[列2]])&lt;30,
           "00",
           30)))</f>
        <v>00</v>
      </c>
      <c r="J11" s="30" t="s">
        <v>23</v>
      </c>
      <c r="K11" s="31">
        <f>IFERROR((テーブル141523242528[[#This Row],[列5]]+テーブル141523242528[[#This Row],[列7]]/60)*$C$5,"")</f>
        <v>0</v>
      </c>
      <c r="L11" s="32" t="s">
        <v>4</v>
      </c>
      <c r="M11" s="149"/>
      <c r="N11" s="33"/>
      <c r="O11" s="50"/>
      <c r="P11" s="25"/>
    </row>
    <row r="12" spans="1:16" ht="22.5" customHeight="1" x14ac:dyDescent="0.15">
      <c r="A12" s="137"/>
      <c r="B12" s="160" t="str">
        <f>IF(テーブル141523242528[[#This Row],[列1]]="",
    "",
    TEXT(テーブル141523242528[[#This Row],[列1]],"(aaa)"))</f>
        <v/>
      </c>
      <c r="C12" s="138" t="s">
        <v>20</v>
      </c>
      <c r="D12" s="59" t="s">
        <v>21</v>
      </c>
      <c r="E12" s="143" t="s">
        <v>20</v>
      </c>
      <c r="F12" s="144" t="s">
        <v>32</v>
      </c>
      <c r="G12" s="27">
        <f>IF(OR(テーブル141523242528[[#This Row],[列2]]="",
          テーブル141523242528[[#This Row],[列4]]=""),
     0,
     IFERROR(HOUR(テーブル141523242528[[#This Row],[列4]]-テーブル141523242528[[#This Row],[列15]]-テーブル141523242528[[#This Row],[列2]]),
                  IFERROR(HOUR(テーブル141523242528[[#This Row],[列4]]-テーブル141523242528[[#This Row],[列2]]),
                               0)))</f>
        <v>0</v>
      </c>
      <c r="H12" s="28" t="s">
        <v>22</v>
      </c>
      <c r="I12" s="34" t="str">
        <f>IF(OR(テーブル141523242528[[#This Row],[列2]]="",
          テーブル141523242528[[#This Row],[列4]]=""),
     "00",
     IF(ISERROR(MINUTE(テーブル141523242528[[#This Row],[列4]]-テーブル141523242528[[#This Row],[列15]]-テーブル141523242528[[#This Row],[列2]])),
        IF(ISERROR(MINUTE(テーブル141523242528[[#This Row],[列4]]-テーブル141523242528[[#This Row],[列2]])),
           "00",
           IF(MINUTE(テーブル141523242528[[#This Row],[列4]]-テーブル141523242528[[#This Row],[列2]])&lt;30,
              "00",
              30)),
        IF(MINUTE(テーブル141523242528[[#This Row],[列4]]-テーブル141523242528[[#This Row],[列15]]-テーブル141523242528[[#This Row],[列2]])&lt;30,
           "00",
           30)))</f>
        <v>00</v>
      </c>
      <c r="J12" s="30" t="s">
        <v>23</v>
      </c>
      <c r="K12" s="31">
        <f>IFERROR((テーブル141523242528[[#This Row],[列5]]+テーブル141523242528[[#This Row],[列7]]/60)*$C$5,"")</f>
        <v>0</v>
      </c>
      <c r="L12" s="32" t="s">
        <v>4</v>
      </c>
      <c r="M12" s="149"/>
      <c r="N12" s="33"/>
      <c r="O12" s="50"/>
      <c r="P12" s="25"/>
    </row>
    <row r="13" spans="1:16" ht="22.5" customHeight="1" x14ac:dyDescent="0.15">
      <c r="A13" s="137"/>
      <c r="B13" s="160" t="str">
        <f>IF(テーブル141523242528[[#This Row],[列1]]="",
    "",
    TEXT(テーブル141523242528[[#This Row],[列1]],"(aaa)"))</f>
        <v/>
      </c>
      <c r="C13" s="138" t="s">
        <v>20</v>
      </c>
      <c r="D13" s="59" t="s">
        <v>21</v>
      </c>
      <c r="E13" s="143" t="s">
        <v>20</v>
      </c>
      <c r="F13" s="144" t="s">
        <v>32</v>
      </c>
      <c r="G13" s="27">
        <f>IF(OR(テーブル141523242528[[#This Row],[列2]]="",
          テーブル141523242528[[#This Row],[列4]]=""),
     0,
     IFERROR(HOUR(テーブル141523242528[[#This Row],[列4]]-テーブル141523242528[[#This Row],[列15]]-テーブル141523242528[[#This Row],[列2]]),
                  IFERROR(HOUR(テーブル141523242528[[#This Row],[列4]]-テーブル141523242528[[#This Row],[列2]]),
                               0)))</f>
        <v>0</v>
      </c>
      <c r="H13" s="28" t="s">
        <v>22</v>
      </c>
      <c r="I13" s="34" t="str">
        <f>IF(OR(テーブル141523242528[[#This Row],[列2]]="",
          テーブル141523242528[[#This Row],[列4]]=""),
     "00",
     IF(ISERROR(MINUTE(テーブル141523242528[[#This Row],[列4]]-テーブル141523242528[[#This Row],[列15]]-テーブル141523242528[[#This Row],[列2]])),
        IF(ISERROR(MINUTE(テーブル141523242528[[#This Row],[列4]]-テーブル141523242528[[#This Row],[列2]])),
           "00",
           IF(MINUTE(テーブル141523242528[[#This Row],[列4]]-テーブル141523242528[[#This Row],[列2]])&lt;30,
              "00",
              30)),
        IF(MINUTE(テーブル141523242528[[#This Row],[列4]]-テーブル141523242528[[#This Row],[列15]]-テーブル141523242528[[#This Row],[列2]])&lt;30,
           "00",
           30)))</f>
        <v>00</v>
      </c>
      <c r="J13" s="30" t="s">
        <v>23</v>
      </c>
      <c r="K13" s="31">
        <f>IFERROR((テーブル141523242528[[#This Row],[列5]]+テーブル141523242528[[#This Row],[列7]]/60)*$C$5,"")</f>
        <v>0</v>
      </c>
      <c r="L13" s="32" t="s">
        <v>4</v>
      </c>
      <c r="M13" s="149"/>
      <c r="N13" s="33"/>
      <c r="O13" s="50"/>
      <c r="P13" s="25"/>
    </row>
    <row r="14" spans="1:16" ht="22.5" customHeight="1" x14ac:dyDescent="0.15">
      <c r="A14" s="137"/>
      <c r="B14" s="160" t="str">
        <f>IF(テーブル141523242528[[#This Row],[列1]]="",
    "",
    TEXT(テーブル141523242528[[#This Row],[列1]],"(aaa)"))</f>
        <v/>
      </c>
      <c r="C14" s="138" t="s">
        <v>20</v>
      </c>
      <c r="D14" s="59" t="s">
        <v>21</v>
      </c>
      <c r="E14" s="143" t="s">
        <v>20</v>
      </c>
      <c r="F14" s="144" t="s">
        <v>32</v>
      </c>
      <c r="G14" s="27">
        <f>IF(OR(テーブル141523242528[[#This Row],[列2]]="",
          テーブル141523242528[[#This Row],[列4]]=""),
     0,
     IFERROR(HOUR(テーブル141523242528[[#This Row],[列4]]-テーブル141523242528[[#This Row],[列15]]-テーブル141523242528[[#This Row],[列2]]),
                  IFERROR(HOUR(テーブル141523242528[[#This Row],[列4]]-テーブル141523242528[[#This Row],[列2]]),
                               0)))</f>
        <v>0</v>
      </c>
      <c r="H14" s="28" t="s">
        <v>22</v>
      </c>
      <c r="I14" s="34" t="str">
        <f>IF(OR(テーブル141523242528[[#This Row],[列2]]="",
          テーブル141523242528[[#This Row],[列4]]=""),
     "00",
     IF(ISERROR(MINUTE(テーブル141523242528[[#This Row],[列4]]-テーブル141523242528[[#This Row],[列15]]-テーブル141523242528[[#This Row],[列2]])),
        IF(ISERROR(MINUTE(テーブル141523242528[[#This Row],[列4]]-テーブル141523242528[[#This Row],[列2]])),
           "00",
           IF(MINUTE(テーブル141523242528[[#This Row],[列4]]-テーブル141523242528[[#This Row],[列2]])&lt;30,
              "00",
              30)),
        IF(MINUTE(テーブル141523242528[[#This Row],[列4]]-テーブル141523242528[[#This Row],[列15]]-テーブル141523242528[[#This Row],[列2]])&lt;30,
           "00",
           30)))</f>
        <v>00</v>
      </c>
      <c r="J14" s="30" t="s">
        <v>23</v>
      </c>
      <c r="K14" s="31">
        <f>IFERROR((テーブル141523242528[[#This Row],[列5]]+テーブル141523242528[[#This Row],[列7]]/60)*$C$5,"")</f>
        <v>0</v>
      </c>
      <c r="L14" s="32" t="s">
        <v>4</v>
      </c>
      <c r="M14" s="149"/>
      <c r="N14" s="33"/>
      <c r="O14" s="50"/>
      <c r="P14" s="25"/>
    </row>
    <row r="15" spans="1:16" ht="22.5" customHeight="1" x14ac:dyDescent="0.15">
      <c r="A15" s="137"/>
      <c r="B15" s="160" t="str">
        <f>IF(テーブル141523242528[[#This Row],[列1]]="",
    "",
    TEXT(テーブル141523242528[[#This Row],[列1]],"(aaa)"))</f>
        <v/>
      </c>
      <c r="C15" s="138" t="s">
        <v>20</v>
      </c>
      <c r="D15" s="59" t="s">
        <v>21</v>
      </c>
      <c r="E15" s="143" t="s">
        <v>20</v>
      </c>
      <c r="F15" s="144" t="s">
        <v>32</v>
      </c>
      <c r="G15" s="27">
        <f>IF(OR(テーブル141523242528[[#This Row],[列2]]="",
          テーブル141523242528[[#This Row],[列4]]=""),
     0,
     IFERROR(HOUR(テーブル141523242528[[#This Row],[列4]]-テーブル141523242528[[#This Row],[列15]]-テーブル141523242528[[#This Row],[列2]]),
                  IFERROR(HOUR(テーブル141523242528[[#This Row],[列4]]-テーブル141523242528[[#This Row],[列2]]),
                               0)))</f>
        <v>0</v>
      </c>
      <c r="H15" s="28" t="s">
        <v>22</v>
      </c>
      <c r="I15" s="34" t="str">
        <f>IF(OR(テーブル141523242528[[#This Row],[列2]]="",
          テーブル141523242528[[#This Row],[列4]]=""),
     "00",
     IF(ISERROR(MINUTE(テーブル141523242528[[#This Row],[列4]]-テーブル141523242528[[#This Row],[列15]]-テーブル141523242528[[#This Row],[列2]])),
        IF(ISERROR(MINUTE(テーブル141523242528[[#This Row],[列4]]-テーブル141523242528[[#This Row],[列2]])),
           "00",
           IF(MINUTE(テーブル141523242528[[#This Row],[列4]]-テーブル141523242528[[#This Row],[列2]])&lt;30,
              "00",
              30)),
        IF(MINUTE(テーブル141523242528[[#This Row],[列4]]-テーブル141523242528[[#This Row],[列15]]-テーブル141523242528[[#This Row],[列2]])&lt;30,
           "00",
           30)))</f>
        <v>00</v>
      </c>
      <c r="J15" s="30" t="s">
        <v>23</v>
      </c>
      <c r="K15" s="31">
        <f>IFERROR((テーブル141523242528[[#This Row],[列5]]+テーブル141523242528[[#This Row],[列7]]/60)*$C$5,"")</f>
        <v>0</v>
      </c>
      <c r="L15" s="32" t="s">
        <v>4</v>
      </c>
      <c r="M15" s="149"/>
      <c r="N15" s="33"/>
      <c r="O15" s="50"/>
      <c r="P15" s="25"/>
    </row>
    <row r="16" spans="1:16" ht="22.5" customHeight="1" x14ac:dyDescent="0.15">
      <c r="A16" s="137"/>
      <c r="B16" s="160" t="str">
        <f>IF(テーブル141523242528[[#This Row],[列1]]="",
    "",
    TEXT(テーブル141523242528[[#This Row],[列1]],"(aaa)"))</f>
        <v/>
      </c>
      <c r="C16" s="138" t="s">
        <v>20</v>
      </c>
      <c r="D16" s="59" t="s">
        <v>21</v>
      </c>
      <c r="E16" s="143" t="s">
        <v>20</v>
      </c>
      <c r="F16" s="144" t="s">
        <v>32</v>
      </c>
      <c r="G16" s="27">
        <f>IF(OR(テーブル141523242528[[#This Row],[列2]]="",
          テーブル141523242528[[#This Row],[列4]]=""),
     0,
     IFERROR(HOUR(テーブル141523242528[[#This Row],[列4]]-テーブル141523242528[[#This Row],[列15]]-テーブル141523242528[[#This Row],[列2]]),
                  IFERROR(HOUR(テーブル141523242528[[#This Row],[列4]]-テーブル141523242528[[#This Row],[列2]]),
                               0)))</f>
        <v>0</v>
      </c>
      <c r="H16" s="28" t="s">
        <v>22</v>
      </c>
      <c r="I16" s="34" t="str">
        <f>IF(OR(テーブル141523242528[[#This Row],[列2]]="",
          テーブル141523242528[[#This Row],[列4]]=""),
     "00",
     IF(ISERROR(MINUTE(テーブル141523242528[[#This Row],[列4]]-テーブル141523242528[[#This Row],[列15]]-テーブル141523242528[[#This Row],[列2]])),
        IF(ISERROR(MINUTE(テーブル141523242528[[#This Row],[列4]]-テーブル141523242528[[#This Row],[列2]])),
           "00",
           IF(MINUTE(テーブル141523242528[[#This Row],[列4]]-テーブル141523242528[[#This Row],[列2]])&lt;30,
              "00",
              30)),
        IF(MINUTE(テーブル141523242528[[#This Row],[列4]]-テーブル141523242528[[#This Row],[列15]]-テーブル141523242528[[#This Row],[列2]])&lt;30,
           "00",
           30)))</f>
        <v>00</v>
      </c>
      <c r="J16" s="30" t="s">
        <v>23</v>
      </c>
      <c r="K16" s="31">
        <f>IFERROR((テーブル141523242528[[#This Row],[列5]]+テーブル141523242528[[#This Row],[列7]]/60)*$C$5,"")</f>
        <v>0</v>
      </c>
      <c r="L16" s="32" t="s">
        <v>4</v>
      </c>
      <c r="M16" s="149"/>
      <c r="N16" s="33"/>
      <c r="O16" s="50"/>
      <c r="P16" s="25"/>
    </row>
    <row r="17" spans="1:16" ht="22.5" customHeight="1" x14ac:dyDescent="0.15">
      <c r="A17" s="137"/>
      <c r="B17" s="160" t="str">
        <f>IF(テーブル141523242528[[#This Row],[列1]]="",
    "",
    TEXT(テーブル141523242528[[#This Row],[列1]],"(aaa)"))</f>
        <v/>
      </c>
      <c r="C17" s="138" t="s">
        <v>20</v>
      </c>
      <c r="D17" s="59" t="s">
        <v>21</v>
      </c>
      <c r="E17" s="143" t="s">
        <v>20</v>
      </c>
      <c r="F17" s="144" t="s">
        <v>32</v>
      </c>
      <c r="G17" s="27">
        <f>IF(OR(テーブル141523242528[[#This Row],[列2]]="",
          テーブル141523242528[[#This Row],[列4]]=""),
     0,
     IFERROR(HOUR(テーブル141523242528[[#This Row],[列4]]-テーブル141523242528[[#This Row],[列15]]-テーブル141523242528[[#This Row],[列2]]),
                  IFERROR(HOUR(テーブル141523242528[[#This Row],[列4]]-テーブル141523242528[[#This Row],[列2]]),
                               0)))</f>
        <v>0</v>
      </c>
      <c r="H17" s="28" t="s">
        <v>22</v>
      </c>
      <c r="I17" s="34" t="str">
        <f>IF(OR(テーブル141523242528[[#This Row],[列2]]="",
          テーブル141523242528[[#This Row],[列4]]=""),
     "00",
     IF(ISERROR(MINUTE(テーブル141523242528[[#This Row],[列4]]-テーブル141523242528[[#This Row],[列15]]-テーブル141523242528[[#This Row],[列2]])),
        IF(ISERROR(MINUTE(テーブル141523242528[[#This Row],[列4]]-テーブル141523242528[[#This Row],[列2]])),
           "00",
           IF(MINUTE(テーブル141523242528[[#This Row],[列4]]-テーブル141523242528[[#This Row],[列2]])&lt;30,
              "00",
              30)),
        IF(MINUTE(テーブル141523242528[[#This Row],[列4]]-テーブル141523242528[[#This Row],[列15]]-テーブル141523242528[[#This Row],[列2]])&lt;30,
           "00",
           30)))</f>
        <v>00</v>
      </c>
      <c r="J17" s="30" t="s">
        <v>23</v>
      </c>
      <c r="K17" s="31">
        <f>IFERROR((テーブル141523242528[[#This Row],[列5]]+テーブル141523242528[[#This Row],[列7]]/60)*$C$5,"")</f>
        <v>0</v>
      </c>
      <c r="L17" s="32" t="s">
        <v>4</v>
      </c>
      <c r="M17" s="149"/>
      <c r="N17" s="33"/>
      <c r="O17" s="50"/>
      <c r="P17" s="25"/>
    </row>
    <row r="18" spans="1:16" ht="22.5" customHeight="1" x14ac:dyDescent="0.15">
      <c r="A18" s="137"/>
      <c r="B18" s="160" t="str">
        <f>IF(テーブル141523242528[[#This Row],[列1]]="",
    "",
    TEXT(テーブル141523242528[[#This Row],[列1]],"(aaa)"))</f>
        <v/>
      </c>
      <c r="C18" s="138" t="s">
        <v>20</v>
      </c>
      <c r="D18" s="59" t="s">
        <v>21</v>
      </c>
      <c r="E18" s="143" t="s">
        <v>20</v>
      </c>
      <c r="F18" s="144" t="s">
        <v>32</v>
      </c>
      <c r="G18" s="27">
        <f>IF(OR(テーブル141523242528[[#This Row],[列2]]="",
          テーブル141523242528[[#This Row],[列4]]=""),
     0,
     IFERROR(HOUR(テーブル141523242528[[#This Row],[列4]]-テーブル141523242528[[#This Row],[列15]]-テーブル141523242528[[#This Row],[列2]]),
                  IFERROR(HOUR(テーブル141523242528[[#This Row],[列4]]-テーブル141523242528[[#This Row],[列2]]),
                               0)))</f>
        <v>0</v>
      </c>
      <c r="H18" s="28" t="s">
        <v>22</v>
      </c>
      <c r="I18" s="34" t="str">
        <f>IF(OR(テーブル141523242528[[#This Row],[列2]]="",
          テーブル141523242528[[#This Row],[列4]]=""),
     "00",
     IF(ISERROR(MINUTE(テーブル141523242528[[#This Row],[列4]]-テーブル141523242528[[#This Row],[列15]]-テーブル141523242528[[#This Row],[列2]])),
        IF(ISERROR(MINUTE(テーブル141523242528[[#This Row],[列4]]-テーブル141523242528[[#This Row],[列2]])),
           "00",
           IF(MINUTE(テーブル141523242528[[#This Row],[列4]]-テーブル141523242528[[#This Row],[列2]])&lt;30,
              "00",
              30)),
        IF(MINUTE(テーブル141523242528[[#This Row],[列4]]-テーブル141523242528[[#This Row],[列15]]-テーブル141523242528[[#This Row],[列2]])&lt;30,
           "00",
           30)))</f>
        <v>00</v>
      </c>
      <c r="J18" s="30" t="s">
        <v>23</v>
      </c>
      <c r="K18" s="31">
        <f>IFERROR((テーブル141523242528[[#This Row],[列5]]+テーブル141523242528[[#This Row],[列7]]/60)*$C$5,"")</f>
        <v>0</v>
      </c>
      <c r="L18" s="32" t="s">
        <v>4</v>
      </c>
      <c r="M18" s="149"/>
      <c r="N18" s="33"/>
      <c r="O18" s="50"/>
      <c r="P18" s="25"/>
    </row>
    <row r="19" spans="1:16" ht="22.5" customHeight="1" x14ac:dyDescent="0.15">
      <c r="A19" s="137"/>
      <c r="B19" s="160" t="str">
        <f>IF(テーブル141523242528[[#This Row],[列1]]="",
    "",
    TEXT(テーブル141523242528[[#This Row],[列1]],"(aaa)"))</f>
        <v/>
      </c>
      <c r="C19" s="138" t="s">
        <v>20</v>
      </c>
      <c r="D19" s="59" t="s">
        <v>21</v>
      </c>
      <c r="E19" s="143" t="s">
        <v>20</v>
      </c>
      <c r="F19" s="144" t="s">
        <v>32</v>
      </c>
      <c r="G19" s="27">
        <f>IF(OR(テーブル141523242528[[#This Row],[列2]]="",
          テーブル141523242528[[#This Row],[列4]]=""),
     0,
     IFERROR(HOUR(テーブル141523242528[[#This Row],[列4]]-テーブル141523242528[[#This Row],[列15]]-テーブル141523242528[[#This Row],[列2]]),
                  IFERROR(HOUR(テーブル141523242528[[#This Row],[列4]]-テーブル141523242528[[#This Row],[列2]]),
                               0)))</f>
        <v>0</v>
      </c>
      <c r="H19" s="28" t="s">
        <v>22</v>
      </c>
      <c r="I19" s="34" t="str">
        <f>IF(OR(テーブル141523242528[[#This Row],[列2]]="",
          テーブル141523242528[[#This Row],[列4]]=""),
     "00",
     IF(ISERROR(MINUTE(テーブル141523242528[[#This Row],[列4]]-テーブル141523242528[[#This Row],[列15]]-テーブル141523242528[[#This Row],[列2]])),
        IF(ISERROR(MINUTE(テーブル141523242528[[#This Row],[列4]]-テーブル141523242528[[#This Row],[列2]])),
           "00",
           IF(MINUTE(テーブル141523242528[[#This Row],[列4]]-テーブル141523242528[[#This Row],[列2]])&lt;30,
              "00",
              30)),
        IF(MINUTE(テーブル141523242528[[#This Row],[列4]]-テーブル141523242528[[#This Row],[列15]]-テーブル141523242528[[#This Row],[列2]])&lt;30,
           "00",
           30)))</f>
        <v>00</v>
      </c>
      <c r="J19" s="30" t="s">
        <v>23</v>
      </c>
      <c r="K19" s="31">
        <f>IFERROR((テーブル141523242528[[#This Row],[列5]]+テーブル141523242528[[#This Row],[列7]]/60)*$C$5,"")</f>
        <v>0</v>
      </c>
      <c r="L19" s="32" t="s">
        <v>4</v>
      </c>
      <c r="M19" s="149"/>
      <c r="N19" s="33"/>
      <c r="O19" s="50"/>
      <c r="P19" s="25"/>
    </row>
    <row r="20" spans="1:16" ht="22.5" customHeight="1" x14ac:dyDescent="0.15">
      <c r="A20" s="137"/>
      <c r="B20" s="160" t="str">
        <f>IF(テーブル141523242528[[#This Row],[列1]]="",
    "",
    TEXT(テーブル141523242528[[#This Row],[列1]],"(aaa)"))</f>
        <v/>
      </c>
      <c r="C20" s="138" t="s">
        <v>20</v>
      </c>
      <c r="D20" s="59" t="s">
        <v>21</v>
      </c>
      <c r="E20" s="143" t="s">
        <v>20</v>
      </c>
      <c r="F20" s="144" t="s">
        <v>32</v>
      </c>
      <c r="G20" s="27">
        <f>IF(OR(テーブル141523242528[[#This Row],[列2]]="",
          テーブル141523242528[[#This Row],[列4]]=""),
     0,
     IFERROR(HOUR(テーブル141523242528[[#This Row],[列4]]-テーブル141523242528[[#This Row],[列15]]-テーブル141523242528[[#This Row],[列2]]),
                  IFERROR(HOUR(テーブル141523242528[[#This Row],[列4]]-テーブル141523242528[[#This Row],[列2]]),
                               0)))</f>
        <v>0</v>
      </c>
      <c r="H20" s="28" t="s">
        <v>22</v>
      </c>
      <c r="I20" s="34" t="str">
        <f>IF(OR(テーブル141523242528[[#This Row],[列2]]="",
          テーブル141523242528[[#This Row],[列4]]=""),
     "00",
     IF(ISERROR(MINUTE(テーブル141523242528[[#This Row],[列4]]-テーブル141523242528[[#This Row],[列15]]-テーブル141523242528[[#This Row],[列2]])),
        IF(ISERROR(MINUTE(テーブル141523242528[[#This Row],[列4]]-テーブル141523242528[[#This Row],[列2]])),
           "00",
           IF(MINUTE(テーブル141523242528[[#This Row],[列4]]-テーブル141523242528[[#This Row],[列2]])&lt;30,
              "00",
              30)),
        IF(MINUTE(テーブル141523242528[[#This Row],[列4]]-テーブル141523242528[[#This Row],[列15]]-テーブル141523242528[[#This Row],[列2]])&lt;30,
           "00",
           30)))</f>
        <v>00</v>
      </c>
      <c r="J20" s="30" t="s">
        <v>23</v>
      </c>
      <c r="K20" s="31">
        <f>IFERROR((テーブル141523242528[[#This Row],[列5]]+テーブル141523242528[[#This Row],[列7]]/60)*$C$5,"")</f>
        <v>0</v>
      </c>
      <c r="L20" s="32" t="s">
        <v>4</v>
      </c>
      <c r="M20" s="149"/>
      <c r="N20" s="33"/>
      <c r="O20" s="50"/>
      <c r="P20" s="25"/>
    </row>
    <row r="21" spans="1:16" ht="22.5" customHeight="1" x14ac:dyDescent="0.15">
      <c r="A21" s="137"/>
      <c r="B21" s="160" t="str">
        <f>IF(テーブル141523242528[[#This Row],[列1]]="",
    "",
    TEXT(テーブル141523242528[[#This Row],[列1]],"(aaa)"))</f>
        <v/>
      </c>
      <c r="C21" s="138" t="s">
        <v>20</v>
      </c>
      <c r="D21" s="59" t="s">
        <v>21</v>
      </c>
      <c r="E21" s="143" t="s">
        <v>20</v>
      </c>
      <c r="F21" s="144" t="s">
        <v>32</v>
      </c>
      <c r="G21" s="27">
        <f>IF(OR(テーブル141523242528[[#This Row],[列2]]="",
          テーブル141523242528[[#This Row],[列4]]=""),
     0,
     IFERROR(HOUR(テーブル141523242528[[#This Row],[列4]]-テーブル141523242528[[#This Row],[列15]]-テーブル141523242528[[#This Row],[列2]]),
                  IFERROR(HOUR(テーブル141523242528[[#This Row],[列4]]-テーブル141523242528[[#This Row],[列2]]),
                               0)))</f>
        <v>0</v>
      </c>
      <c r="H21" s="28" t="s">
        <v>22</v>
      </c>
      <c r="I21" s="34" t="str">
        <f>IF(OR(テーブル141523242528[[#This Row],[列2]]="",
          テーブル141523242528[[#This Row],[列4]]=""),
     "00",
     IF(ISERROR(MINUTE(テーブル141523242528[[#This Row],[列4]]-テーブル141523242528[[#This Row],[列15]]-テーブル141523242528[[#This Row],[列2]])),
        IF(ISERROR(MINUTE(テーブル141523242528[[#This Row],[列4]]-テーブル141523242528[[#This Row],[列2]])),
           "00",
           IF(MINUTE(テーブル141523242528[[#This Row],[列4]]-テーブル141523242528[[#This Row],[列2]])&lt;30,
              "00",
              30)),
        IF(MINUTE(テーブル141523242528[[#This Row],[列4]]-テーブル141523242528[[#This Row],[列15]]-テーブル141523242528[[#This Row],[列2]])&lt;30,
           "00",
           30)))</f>
        <v>00</v>
      </c>
      <c r="J21" s="30" t="s">
        <v>23</v>
      </c>
      <c r="K21" s="31">
        <f>IFERROR((テーブル141523242528[[#This Row],[列5]]+テーブル141523242528[[#This Row],[列7]]/60)*$C$5,"")</f>
        <v>0</v>
      </c>
      <c r="L21" s="32" t="s">
        <v>4</v>
      </c>
      <c r="M21" s="149"/>
      <c r="N21" s="33"/>
      <c r="O21" s="50"/>
      <c r="P21" s="25"/>
    </row>
    <row r="22" spans="1:16" ht="22.5" customHeight="1" x14ac:dyDescent="0.15">
      <c r="A22" s="137"/>
      <c r="B22" s="160" t="str">
        <f>IF(テーブル141523242528[[#This Row],[列1]]="",
    "",
    TEXT(テーブル141523242528[[#This Row],[列1]],"(aaa)"))</f>
        <v/>
      </c>
      <c r="C22" s="138" t="s">
        <v>20</v>
      </c>
      <c r="D22" s="59" t="s">
        <v>21</v>
      </c>
      <c r="E22" s="143" t="s">
        <v>20</v>
      </c>
      <c r="F22" s="144" t="s">
        <v>32</v>
      </c>
      <c r="G22" s="27">
        <f>IF(OR(テーブル141523242528[[#This Row],[列2]]="",
          テーブル141523242528[[#This Row],[列4]]=""),
     0,
     IFERROR(HOUR(テーブル141523242528[[#This Row],[列4]]-テーブル141523242528[[#This Row],[列15]]-テーブル141523242528[[#This Row],[列2]]),
                  IFERROR(HOUR(テーブル141523242528[[#This Row],[列4]]-テーブル141523242528[[#This Row],[列2]]),
                               0)))</f>
        <v>0</v>
      </c>
      <c r="H22" s="28" t="s">
        <v>22</v>
      </c>
      <c r="I22" s="34" t="str">
        <f>IF(OR(テーブル141523242528[[#This Row],[列2]]="",
          テーブル141523242528[[#This Row],[列4]]=""),
     "00",
     IF(ISERROR(MINUTE(テーブル141523242528[[#This Row],[列4]]-テーブル141523242528[[#This Row],[列15]]-テーブル141523242528[[#This Row],[列2]])),
        IF(ISERROR(MINUTE(テーブル141523242528[[#This Row],[列4]]-テーブル141523242528[[#This Row],[列2]])),
           "00",
           IF(MINUTE(テーブル141523242528[[#This Row],[列4]]-テーブル141523242528[[#This Row],[列2]])&lt;30,
              "00",
              30)),
        IF(MINUTE(テーブル141523242528[[#This Row],[列4]]-テーブル141523242528[[#This Row],[列15]]-テーブル141523242528[[#This Row],[列2]])&lt;30,
           "00",
           30)))</f>
        <v>00</v>
      </c>
      <c r="J22" s="30" t="s">
        <v>23</v>
      </c>
      <c r="K22" s="31">
        <f>IFERROR((テーブル141523242528[[#This Row],[列5]]+テーブル141523242528[[#This Row],[列7]]/60)*$C$5,"")</f>
        <v>0</v>
      </c>
      <c r="L22" s="32" t="s">
        <v>4</v>
      </c>
      <c r="M22" s="149"/>
      <c r="N22" s="33"/>
      <c r="O22" s="50"/>
      <c r="P22" s="25"/>
    </row>
    <row r="23" spans="1:16" ht="22.5" customHeight="1" x14ac:dyDescent="0.15">
      <c r="A23" s="137"/>
      <c r="B23" s="160" t="str">
        <f>IF(テーブル141523242528[[#This Row],[列1]]="",
    "",
    TEXT(テーブル141523242528[[#This Row],[列1]],"(aaa)"))</f>
        <v/>
      </c>
      <c r="C23" s="138" t="s">
        <v>20</v>
      </c>
      <c r="D23" s="59" t="s">
        <v>21</v>
      </c>
      <c r="E23" s="143" t="s">
        <v>20</v>
      </c>
      <c r="F23" s="144" t="s">
        <v>32</v>
      </c>
      <c r="G23" s="27">
        <f>IF(OR(テーブル141523242528[[#This Row],[列2]]="",
          テーブル141523242528[[#This Row],[列4]]=""),
     0,
     IFERROR(HOUR(テーブル141523242528[[#This Row],[列4]]-テーブル141523242528[[#This Row],[列15]]-テーブル141523242528[[#This Row],[列2]]),
                  IFERROR(HOUR(テーブル141523242528[[#This Row],[列4]]-テーブル141523242528[[#This Row],[列2]]),
                               0)))</f>
        <v>0</v>
      </c>
      <c r="H23" s="28" t="s">
        <v>22</v>
      </c>
      <c r="I23" s="34" t="str">
        <f>IF(OR(テーブル141523242528[[#This Row],[列2]]="",
          テーブル141523242528[[#This Row],[列4]]=""),
     "00",
     IF(ISERROR(MINUTE(テーブル141523242528[[#This Row],[列4]]-テーブル141523242528[[#This Row],[列15]]-テーブル141523242528[[#This Row],[列2]])),
        IF(ISERROR(MINUTE(テーブル141523242528[[#This Row],[列4]]-テーブル141523242528[[#This Row],[列2]])),
           "00",
           IF(MINUTE(テーブル141523242528[[#This Row],[列4]]-テーブル141523242528[[#This Row],[列2]])&lt;30,
              "00",
              30)),
        IF(MINUTE(テーブル141523242528[[#This Row],[列4]]-テーブル141523242528[[#This Row],[列15]]-テーブル141523242528[[#This Row],[列2]])&lt;30,
           "00",
           30)))</f>
        <v>00</v>
      </c>
      <c r="J23" s="30" t="s">
        <v>23</v>
      </c>
      <c r="K23" s="31">
        <f>IFERROR((テーブル141523242528[[#This Row],[列5]]+テーブル141523242528[[#This Row],[列7]]/60)*$C$5,"")</f>
        <v>0</v>
      </c>
      <c r="L23" s="32" t="s">
        <v>4</v>
      </c>
      <c r="M23" s="149"/>
      <c r="N23" s="33"/>
      <c r="O23" s="50"/>
      <c r="P23" s="25"/>
    </row>
    <row r="24" spans="1:16" ht="22.5" customHeight="1" x14ac:dyDescent="0.15">
      <c r="A24" s="137"/>
      <c r="B24" s="160" t="str">
        <f>IF(テーブル141523242528[[#This Row],[列1]]="",
    "",
    TEXT(テーブル141523242528[[#This Row],[列1]],"(aaa)"))</f>
        <v/>
      </c>
      <c r="C24" s="138" t="s">
        <v>20</v>
      </c>
      <c r="D24" s="59" t="s">
        <v>21</v>
      </c>
      <c r="E24" s="143" t="s">
        <v>20</v>
      </c>
      <c r="F24" s="144" t="s">
        <v>32</v>
      </c>
      <c r="G24" s="27">
        <f>IF(OR(テーブル141523242528[[#This Row],[列2]]="",
          テーブル141523242528[[#This Row],[列4]]=""),
     0,
     IFERROR(HOUR(テーブル141523242528[[#This Row],[列4]]-テーブル141523242528[[#This Row],[列15]]-テーブル141523242528[[#This Row],[列2]]),
                  IFERROR(HOUR(テーブル141523242528[[#This Row],[列4]]-テーブル141523242528[[#This Row],[列2]]),
                               0)))</f>
        <v>0</v>
      </c>
      <c r="H24" s="28" t="s">
        <v>22</v>
      </c>
      <c r="I24" s="34" t="str">
        <f>IF(OR(テーブル141523242528[[#This Row],[列2]]="",
          テーブル141523242528[[#This Row],[列4]]=""),
     "00",
     IF(ISERROR(MINUTE(テーブル141523242528[[#This Row],[列4]]-テーブル141523242528[[#This Row],[列15]]-テーブル141523242528[[#This Row],[列2]])),
        IF(ISERROR(MINUTE(テーブル141523242528[[#This Row],[列4]]-テーブル141523242528[[#This Row],[列2]])),
           "00",
           IF(MINUTE(テーブル141523242528[[#This Row],[列4]]-テーブル141523242528[[#This Row],[列2]])&lt;30,
              "00",
              30)),
        IF(MINUTE(テーブル141523242528[[#This Row],[列4]]-テーブル141523242528[[#This Row],[列15]]-テーブル141523242528[[#This Row],[列2]])&lt;30,
           "00",
           30)))</f>
        <v>00</v>
      </c>
      <c r="J24" s="30" t="s">
        <v>23</v>
      </c>
      <c r="K24" s="31">
        <f>IFERROR((テーブル141523242528[[#This Row],[列5]]+テーブル141523242528[[#This Row],[列7]]/60)*$C$5,"")</f>
        <v>0</v>
      </c>
      <c r="L24" s="32" t="s">
        <v>4</v>
      </c>
      <c r="M24" s="148"/>
      <c r="N24" s="33"/>
      <c r="O24" s="50"/>
      <c r="P24" s="25"/>
    </row>
    <row r="25" spans="1:16" ht="22.5" customHeight="1" x14ac:dyDescent="0.15">
      <c r="A25" s="137"/>
      <c r="B25" s="160" t="str">
        <f>IF(テーブル141523242528[[#This Row],[列1]]="",
    "",
    TEXT(テーブル141523242528[[#This Row],[列1]],"(aaa)"))</f>
        <v/>
      </c>
      <c r="C25" s="138" t="s">
        <v>20</v>
      </c>
      <c r="D25" s="59" t="s">
        <v>21</v>
      </c>
      <c r="E25" s="143" t="s">
        <v>20</v>
      </c>
      <c r="F25" s="144" t="s">
        <v>32</v>
      </c>
      <c r="G25" s="27">
        <f>IF(OR(テーブル141523242528[[#This Row],[列2]]="",
          テーブル141523242528[[#This Row],[列4]]=""),
     0,
     IFERROR(HOUR(テーブル141523242528[[#This Row],[列4]]-テーブル141523242528[[#This Row],[列15]]-テーブル141523242528[[#This Row],[列2]]),
                  IFERROR(HOUR(テーブル141523242528[[#This Row],[列4]]-テーブル141523242528[[#This Row],[列2]]),
                               0)))</f>
        <v>0</v>
      </c>
      <c r="H25" s="28" t="s">
        <v>22</v>
      </c>
      <c r="I25" s="34" t="str">
        <f>IF(OR(テーブル141523242528[[#This Row],[列2]]="",
          テーブル141523242528[[#This Row],[列4]]=""),
     "00",
     IF(ISERROR(MINUTE(テーブル141523242528[[#This Row],[列4]]-テーブル141523242528[[#This Row],[列15]]-テーブル141523242528[[#This Row],[列2]])),
        IF(ISERROR(MINUTE(テーブル141523242528[[#This Row],[列4]]-テーブル141523242528[[#This Row],[列2]])),
           "00",
           IF(MINUTE(テーブル141523242528[[#This Row],[列4]]-テーブル141523242528[[#This Row],[列2]])&lt;30,
              "00",
              30)),
        IF(MINUTE(テーブル141523242528[[#This Row],[列4]]-テーブル141523242528[[#This Row],[列15]]-テーブル141523242528[[#This Row],[列2]])&lt;30,
           "00",
           30)))</f>
        <v>00</v>
      </c>
      <c r="J25" s="30" t="s">
        <v>23</v>
      </c>
      <c r="K25" s="31">
        <f>IFERROR((テーブル141523242528[[#This Row],[列5]]+テーブル141523242528[[#This Row],[列7]]/60)*$C$5,"")</f>
        <v>0</v>
      </c>
      <c r="L25" s="32" t="s">
        <v>4</v>
      </c>
      <c r="M25" s="149"/>
      <c r="N25" s="33"/>
      <c r="O25" s="50"/>
      <c r="P25" s="25"/>
    </row>
    <row r="26" spans="1:16" ht="22.5" customHeight="1" x14ac:dyDescent="0.15">
      <c r="A26" s="137"/>
      <c r="B26" s="160" t="str">
        <f>IF(テーブル141523242528[[#This Row],[列1]]="",
    "",
    TEXT(テーブル141523242528[[#This Row],[列1]],"(aaa)"))</f>
        <v/>
      </c>
      <c r="C26" s="138" t="s">
        <v>20</v>
      </c>
      <c r="D26" s="59" t="s">
        <v>21</v>
      </c>
      <c r="E26" s="143" t="s">
        <v>20</v>
      </c>
      <c r="F26" s="144" t="s">
        <v>32</v>
      </c>
      <c r="G26" s="27">
        <f>IF(OR(テーブル141523242528[[#This Row],[列2]]="",
          テーブル141523242528[[#This Row],[列4]]=""),
     0,
     IFERROR(HOUR(テーブル141523242528[[#This Row],[列4]]-テーブル141523242528[[#This Row],[列15]]-テーブル141523242528[[#This Row],[列2]]),
                  IFERROR(HOUR(テーブル141523242528[[#This Row],[列4]]-テーブル141523242528[[#This Row],[列2]]),
                               0)))</f>
        <v>0</v>
      </c>
      <c r="H26" s="28" t="s">
        <v>22</v>
      </c>
      <c r="I26" s="34" t="str">
        <f>IF(OR(テーブル141523242528[[#This Row],[列2]]="",
          テーブル141523242528[[#This Row],[列4]]=""),
     "00",
     IF(ISERROR(MINUTE(テーブル141523242528[[#This Row],[列4]]-テーブル141523242528[[#This Row],[列15]]-テーブル141523242528[[#This Row],[列2]])),
        IF(ISERROR(MINUTE(テーブル141523242528[[#This Row],[列4]]-テーブル141523242528[[#This Row],[列2]])),
           "00",
           IF(MINUTE(テーブル141523242528[[#This Row],[列4]]-テーブル141523242528[[#This Row],[列2]])&lt;30,
              "00",
              30)),
        IF(MINUTE(テーブル141523242528[[#This Row],[列4]]-テーブル141523242528[[#This Row],[列15]]-テーブル141523242528[[#This Row],[列2]])&lt;30,
           "00",
           30)))</f>
        <v>00</v>
      </c>
      <c r="J26" s="30" t="s">
        <v>23</v>
      </c>
      <c r="K26" s="31">
        <f>IFERROR((テーブル141523242528[[#This Row],[列5]]+テーブル141523242528[[#This Row],[列7]]/60)*$C$5,"")</f>
        <v>0</v>
      </c>
      <c r="L26" s="32" t="s">
        <v>4</v>
      </c>
      <c r="M26" s="149"/>
      <c r="N26" s="33"/>
      <c r="O26" s="50"/>
      <c r="P26" s="25"/>
    </row>
    <row r="27" spans="1:16" ht="22.5" customHeight="1" x14ac:dyDescent="0.15">
      <c r="A27" s="137"/>
      <c r="B27" s="160" t="str">
        <f>IF(テーブル141523242528[[#This Row],[列1]]="",
    "",
    TEXT(テーブル141523242528[[#This Row],[列1]],"(aaa)"))</f>
        <v/>
      </c>
      <c r="C27" s="138" t="s">
        <v>20</v>
      </c>
      <c r="D27" s="59" t="s">
        <v>21</v>
      </c>
      <c r="E27" s="143" t="s">
        <v>20</v>
      </c>
      <c r="F27" s="144" t="s">
        <v>32</v>
      </c>
      <c r="G27" s="27">
        <f>IF(OR(テーブル141523242528[[#This Row],[列2]]="",
          テーブル141523242528[[#This Row],[列4]]=""),
     0,
     IFERROR(HOUR(テーブル141523242528[[#This Row],[列4]]-テーブル141523242528[[#This Row],[列15]]-テーブル141523242528[[#This Row],[列2]]),
                  IFERROR(HOUR(テーブル141523242528[[#This Row],[列4]]-テーブル141523242528[[#This Row],[列2]]),
                               0)))</f>
        <v>0</v>
      </c>
      <c r="H27" s="28" t="s">
        <v>22</v>
      </c>
      <c r="I27" s="34" t="str">
        <f>IF(OR(テーブル141523242528[[#This Row],[列2]]="",
          テーブル141523242528[[#This Row],[列4]]=""),
     "00",
     IF(ISERROR(MINUTE(テーブル141523242528[[#This Row],[列4]]-テーブル141523242528[[#This Row],[列15]]-テーブル141523242528[[#This Row],[列2]])),
        IF(ISERROR(MINUTE(テーブル141523242528[[#This Row],[列4]]-テーブル141523242528[[#This Row],[列2]])),
           "00",
           IF(MINUTE(テーブル141523242528[[#This Row],[列4]]-テーブル141523242528[[#This Row],[列2]])&lt;30,
              "00",
              30)),
        IF(MINUTE(テーブル141523242528[[#This Row],[列4]]-テーブル141523242528[[#This Row],[列15]]-テーブル141523242528[[#This Row],[列2]])&lt;30,
           "00",
           30)))</f>
        <v>00</v>
      </c>
      <c r="J27" s="30" t="s">
        <v>23</v>
      </c>
      <c r="K27" s="31">
        <f>IFERROR((テーブル141523242528[[#This Row],[列5]]+テーブル141523242528[[#This Row],[列7]]/60)*$C$5,"")</f>
        <v>0</v>
      </c>
      <c r="L27" s="32" t="s">
        <v>4</v>
      </c>
      <c r="M27" s="149"/>
      <c r="N27" s="33"/>
      <c r="O27" s="50"/>
      <c r="P27" s="25"/>
    </row>
    <row r="28" spans="1:16" ht="22.5" customHeight="1" x14ac:dyDescent="0.15">
      <c r="A28" s="137"/>
      <c r="B28" s="160" t="str">
        <f>IF(テーブル141523242528[[#This Row],[列1]]="",
    "",
    TEXT(テーブル141523242528[[#This Row],[列1]],"(aaa)"))</f>
        <v/>
      </c>
      <c r="C28" s="138" t="s">
        <v>20</v>
      </c>
      <c r="D28" s="59" t="s">
        <v>21</v>
      </c>
      <c r="E28" s="143" t="s">
        <v>20</v>
      </c>
      <c r="F28" s="144" t="s">
        <v>32</v>
      </c>
      <c r="G28" s="27">
        <f>IF(OR(テーブル141523242528[[#This Row],[列2]]="",
          テーブル141523242528[[#This Row],[列4]]=""),
     0,
     IFERROR(HOUR(テーブル141523242528[[#This Row],[列4]]-テーブル141523242528[[#This Row],[列15]]-テーブル141523242528[[#This Row],[列2]]),
                  IFERROR(HOUR(テーブル141523242528[[#This Row],[列4]]-テーブル141523242528[[#This Row],[列2]]),
                               0)))</f>
        <v>0</v>
      </c>
      <c r="H28" s="28" t="s">
        <v>22</v>
      </c>
      <c r="I28" s="34" t="str">
        <f>IF(OR(テーブル141523242528[[#This Row],[列2]]="",
          テーブル141523242528[[#This Row],[列4]]=""),
     "00",
     IF(ISERROR(MINUTE(テーブル141523242528[[#This Row],[列4]]-テーブル141523242528[[#This Row],[列15]]-テーブル141523242528[[#This Row],[列2]])),
        IF(ISERROR(MINUTE(テーブル141523242528[[#This Row],[列4]]-テーブル141523242528[[#This Row],[列2]])),
           "00",
           IF(MINUTE(テーブル141523242528[[#This Row],[列4]]-テーブル141523242528[[#This Row],[列2]])&lt;30,
              "00",
              30)),
        IF(MINUTE(テーブル141523242528[[#This Row],[列4]]-テーブル141523242528[[#This Row],[列15]]-テーブル141523242528[[#This Row],[列2]])&lt;30,
           "00",
           30)))</f>
        <v>00</v>
      </c>
      <c r="J28" s="30" t="s">
        <v>23</v>
      </c>
      <c r="K28" s="31">
        <f>IFERROR((テーブル141523242528[[#This Row],[列5]]+テーブル141523242528[[#This Row],[列7]]/60)*$C$5,"")</f>
        <v>0</v>
      </c>
      <c r="L28" s="32" t="s">
        <v>4</v>
      </c>
      <c r="M28" s="149"/>
      <c r="N28" s="33"/>
      <c r="O28" s="50"/>
      <c r="P28" s="25"/>
    </row>
    <row r="29" spans="1:16" ht="22.5" customHeight="1" x14ac:dyDescent="0.15">
      <c r="A29" s="137"/>
      <c r="B29" s="160" t="str">
        <f>IF(テーブル141523242528[[#This Row],[列1]]="",
    "",
    TEXT(テーブル141523242528[[#This Row],[列1]],"(aaa)"))</f>
        <v/>
      </c>
      <c r="C29" s="138" t="s">
        <v>20</v>
      </c>
      <c r="D29" s="59" t="s">
        <v>21</v>
      </c>
      <c r="E29" s="143" t="s">
        <v>20</v>
      </c>
      <c r="F29" s="144" t="s">
        <v>32</v>
      </c>
      <c r="G29" s="27">
        <f>IF(OR(テーブル141523242528[[#This Row],[列2]]="",
          テーブル141523242528[[#This Row],[列4]]=""),
     0,
     IFERROR(HOUR(テーブル141523242528[[#This Row],[列4]]-テーブル141523242528[[#This Row],[列15]]-テーブル141523242528[[#This Row],[列2]]),
                  IFERROR(HOUR(テーブル141523242528[[#This Row],[列4]]-テーブル141523242528[[#This Row],[列2]]),
                               0)))</f>
        <v>0</v>
      </c>
      <c r="H29" s="28" t="s">
        <v>22</v>
      </c>
      <c r="I29" s="34" t="str">
        <f>IF(OR(テーブル141523242528[[#This Row],[列2]]="",
          テーブル141523242528[[#This Row],[列4]]=""),
     "00",
     IF(ISERROR(MINUTE(テーブル141523242528[[#This Row],[列4]]-テーブル141523242528[[#This Row],[列15]]-テーブル141523242528[[#This Row],[列2]])),
        IF(ISERROR(MINUTE(テーブル141523242528[[#This Row],[列4]]-テーブル141523242528[[#This Row],[列2]])),
           "00",
           IF(MINUTE(テーブル141523242528[[#This Row],[列4]]-テーブル141523242528[[#This Row],[列2]])&lt;30,
              "00",
              30)),
        IF(MINUTE(テーブル141523242528[[#This Row],[列4]]-テーブル141523242528[[#This Row],[列15]]-テーブル141523242528[[#This Row],[列2]])&lt;30,
           "00",
           30)))</f>
        <v>00</v>
      </c>
      <c r="J29" s="30" t="s">
        <v>23</v>
      </c>
      <c r="K29" s="31">
        <f>IFERROR((テーブル141523242528[[#This Row],[列5]]+テーブル141523242528[[#This Row],[列7]]/60)*$C$5,"")</f>
        <v>0</v>
      </c>
      <c r="L29" s="32" t="s">
        <v>4</v>
      </c>
      <c r="M29" s="149"/>
      <c r="N29" s="33"/>
      <c r="O29" s="50"/>
      <c r="P29" s="25"/>
    </row>
    <row r="30" spans="1:16" ht="22.5" customHeight="1" thickBot="1" x14ac:dyDescent="0.2">
      <c r="A30" s="139"/>
      <c r="B30" s="161" t="str">
        <f>IF(テーブル141523242528[[#This Row],[列1]]="",
    "",
    TEXT(テーブル141523242528[[#This Row],[列1]],"(aaa)"))</f>
        <v/>
      </c>
      <c r="C30" s="140" t="s">
        <v>20</v>
      </c>
      <c r="D30" s="35" t="s">
        <v>21</v>
      </c>
      <c r="E30" s="145" t="s">
        <v>20</v>
      </c>
      <c r="F30" s="146" t="s">
        <v>32</v>
      </c>
      <c r="G30" s="36">
        <f>IF(OR(テーブル141523242528[[#This Row],[列2]]="",
          テーブル141523242528[[#This Row],[列4]]=""),
     0,
     IFERROR(HOUR(テーブル141523242528[[#This Row],[列4]]-テーブル141523242528[[#This Row],[列15]]-テーブル141523242528[[#This Row],[列2]]),
                  IFERROR(HOUR(テーブル141523242528[[#This Row],[列4]]-テーブル141523242528[[#This Row],[列2]]),
                               0)))</f>
        <v>0</v>
      </c>
      <c r="H30" s="37" t="s">
        <v>22</v>
      </c>
      <c r="I30" s="38" t="str">
        <f>IF(OR(テーブル141523242528[[#This Row],[列2]]="",
          テーブル141523242528[[#This Row],[列4]]=""),
     "00",
     IF(ISERROR(MINUTE(テーブル141523242528[[#This Row],[列4]]-テーブル141523242528[[#This Row],[列15]]-テーブル141523242528[[#This Row],[列2]])),
        IF(ISERROR(MINUTE(テーブル141523242528[[#This Row],[列4]]-テーブル141523242528[[#This Row],[列2]])),
           "00",
           IF(MINUTE(テーブル141523242528[[#This Row],[列4]]-テーブル141523242528[[#This Row],[列2]])&lt;30,
              "00",
              30)),
        IF(MINUTE(テーブル141523242528[[#This Row],[列4]]-テーブル141523242528[[#This Row],[列15]]-テーブル141523242528[[#This Row],[列2]])&lt;30,
           "00",
           30)))</f>
        <v>00</v>
      </c>
      <c r="J30" s="39" t="s">
        <v>23</v>
      </c>
      <c r="K30" s="40">
        <f>IFERROR((テーブル141523242528[[#This Row],[列5]]+テーブル141523242528[[#This Row],[列7]]/60)*$C$5,"")</f>
        <v>0</v>
      </c>
      <c r="L30" s="41" t="s">
        <v>4</v>
      </c>
      <c r="M30" s="150"/>
      <c r="N30" s="42"/>
      <c r="O30" s="50"/>
      <c r="P30" s="25"/>
    </row>
    <row r="31" spans="1:16" ht="22.5" customHeight="1" thickBot="1" x14ac:dyDescent="0.2">
      <c r="A31" s="189" t="s">
        <v>27</v>
      </c>
      <c r="B31" s="190"/>
      <c r="C31" s="191"/>
      <c r="D31" s="192"/>
      <c r="E31" s="193"/>
      <c r="F31" s="57"/>
      <c r="G31" s="194">
        <f>SUM(テーブル141523242528[[#All],[列5]])+SUM(テーブル141523242528[[#All],[列7]])/60</f>
        <v>0</v>
      </c>
      <c r="H31" s="195"/>
      <c r="I31" s="196" t="s">
        <v>24</v>
      </c>
      <c r="J31" s="197"/>
      <c r="K31" s="43">
        <f>SUM(テーブル141523242528[[#All],[列9]])</f>
        <v>0</v>
      </c>
      <c r="L31" s="44" t="s">
        <v>4</v>
      </c>
      <c r="M31" s="185"/>
      <c r="N31" s="186"/>
    </row>
    <row r="32" spans="1:16" x14ac:dyDescent="0.15">
      <c r="A32" s="45"/>
      <c r="B32" s="45"/>
      <c r="C32" s="46"/>
      <c r="D32" s="46"/>
      <c r="E32" s="46"/>
      <c r="F32" s="46"/>
      <c r="G32" s="47"/>
      <c r="H32" s="47"/>
      <c r="I32" s="46"/>
      <c r="J32" s="46"/>
      <c r="K32" s="48"/>
      <c r="L32" s="10"/>
      <c r="M32" s="49"/>
    </row>
  </sheetData>
  <sheetProtection selectLockedCells="1"/>
  <mergeCells count="17">
    <mergeCell ref="K7:L7"/>
    <mergeCell ref="D1:M1"/>
    <mergeCell ref="A2:M2"/>
    <mergeCell ref="A3:B3"/>
    <mergeCell ref="C3:E3"/>
    <mergeCell ref="A4:B4"/>
    <mergeCell ref="C4:E4"/>
    <mergeCell ref="A5:B5"/>
    <mergeCell ref="C5:E5"/>
    <mergeCell ref="A7:B7"/>
    <mergeCell ref="C7:E7"/>
    <mergeCell ref="G7:J7"/>
    <mergeCell ref="A31:B31"/>
    <mergeCell ref="C31:E31"/>
    <mergeCell ref="G31:H31"/>
    <mergeCell ref="I31:J31"/>
    <mergeCell ref="M31:N31"/>
  </mergeCells>
  <phoneticPr fontId="2"/>
  <printOptions horizontalCentered="1"/>
  <pageMargins left="0.39370078740157483" right="0.39370078740157483" top="0.78740157480314965" bottom="0.78740157480314965" header="0.23622047244094491" footer="0.31496062992125984"/>
  <pageSetup paperSize="9" orientation="portrait" r:id="rId1"/>
  <headerFooter alignWithMargins="0"/>
  <drawing r:id="rId2"/>
  <tableParts count="1">
    <tablePart r:id="rId3"/>
  </tablePart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P32"/>
  <sheetViews>
    <sheetView zoomScale="110" zoomScaleNormal="110" workbookViewId="0">
      <selection activeCell="B8" sqref="B8:B30"/>
    </sheetView>
  </sheetViews>
  <sheetFormatPr defaultColWidth="11.375" defaultRowHeight="10.5" x14ac:dyDescent="0.15"/>
  <cols>
    <col min="1" max="1" width="6.25" style="8" customWidth="1"/>
    <col min="2" max="2" width="3.125" style="8" customWidth="1"/>
    <col min="3" max="3" width="6.25" style="8" customWidth="1"/>
    <col min="4" max="4" width="3.125" style="13" customWidth="1"/>
    <col min="5" max="6" width="6.25" style="8" customWidth="1"/>
    <col min="7" max="10" width="3.125" style="8" customWidth="1"/>
    <col min="11" max="11" width="6.25" style="8" customWidth="1"/>
    <col min="12" max="12" width="3.125" style="8" customWidth="1"/>
    <col min="13" max="13" width="37.5" style="11" customWidth="1"/>
    <col min="14" max="15" width="6.25" style="8" customWidth="1"/>
    <col min="16" max="256" width="11.375" style="8"/>
    <col min="257" max="257" width="16.75" style="8" customWidth="1"/>
    <col min="258" max="258" width="11.125" style="8" customWidth="1"/>
    <col min="259" max="259" width="3.75" style="8" bestFit="1" customWidth="1"/>
    <col min="260" max="260" width="11.125" style="8" customWidth="1"/>
    <col min="261" max="261" width="6" style="8" customWidth="1"/>
    <col min="262" max="262" width="5.125" style="8" customWidth="1"/>
    <col min="263" max="263" width="5.75" style="8" customWidth="1"/>
    <col min="264" max="264" width="3.125" style="8" customWidth="1"/>
    <col min="265" max="265" width="12.875" style="8" customWidth="1"/>
    <col min="266" max="266" width="2.875" style="8" customWidth="1"/>
    <col min="267" max="267" width="83.875" style="8" customWidth="1"/>
    <col min="268" max="512" width="11.375" style="8"/>
    <col min="513" max="513" width="16.75" style="8" customWidth="1"/>
    <col min="514" max="514" width="11.125" style="8" customWidth="1"/>
    <col min="515" max="515" width="3.75" style="8" bestFit="1" customWidth="1"/>
    <col min="516" max="516" width="11.125" style="8" customWidth="1"/>
    <col min="517" max="517" width="6" style="8" customWidth="1"/>
    <col min="518" max="518" width="5.125" style="8" customWidth="1"/>
    <col min="519" max="519" width="5.75" style="8" customWidth="1"/>
    <col min="520" max="520" width="3.125" style="8" customWidth="1"/>
    <col min="521" max="521" width="12.875" style="8" customWidth="1"/>
    <col min="522" max="522" width="2.875" style="8" customWidth="1"/>
    <col min="523" max="523" width="83.875" style="8" customWidth="1"/>
    <col min="524" max="768" width="11.375" style="8"/>
    <col min="769" max="769" width="16.75" style="8" customWidth="1"/>
    <col min="770" max="770" width="11.125" style="8" customWidth="1"/>
    <col min="771" max="771" width="3.75" style="8" bestFit="1" customWidth="1"/>
    <col min="772" max="772" width="11.125" style="8" customWidth="1"/>
    <col min="773" max="773" width="6" style="8" customWidth="1"/>
    <col min="774" max="774" width="5.125" style="8" customWidth="1"/>
    <col min="775" max="775" width="5.75" style="8" customWidth="1"/>
    <col min="776" max="776" width="3.125" style="8" customWidth="1"/>
    <col min="777" max="777" width="12.875" style="8" customWidth="1"/>
    <col min="778" max="778" width="2.875" style="8" customWidth="1"/>
    <col min="779" max="779" width="83.875" style="8" customWidth="1"/>
    <col min="780" max="1024" width="11.375" style="8"/>
    <col min="1025" max="1025" width="16.75" style="8" customWidth="1"/>
    <col min="1026" max="1026" width="11.125" style="8" customWidth="1"/>
    <col min="1027" max="1027" width="3.75" style="8" bestFit="1" customWidth="1"/>
    <col min="1028" max="1028" width="11.125" style="8" customWidth="1"/>
    <col min="1029" max="1029" width="6" style="8" customWidth="1"/>
    <col min="1030" max="1030" width="5.125" style="8" customWidth="1"/>
    <col min="1031" max="1031" width="5.75" style="8" customWidth="1"/>
    <col min="1032" max="1032" width="3.125" style="8" customWidth="1"/>
    <col min="1033" max="1033" width="12.875" style="8" customWidth="1"/>
    <col min="1034" max="1034" width="2.875" style="8" customWidth="1"/>
    <col min="1035" max="1035" width="83.875" style="8" customWidth="1"/>
    <col min="1036" max="1280" width="11.375" style="8"/>
    <col min="1281" max="1281" width="16.75" style="8" customWidth="1"/>
    <col min="1282" max="1282" width="11.125" style="8" customWidth="1"/>
    <col min="1283" max="1283" width="3.75" style="8" bestFit="1" customWidth="1"/>
    <col min="1284" max="1284" width="11.125" style="8" customWidth="1"/>
    <col min="1285" max="1285" width="6" style="8" customWidth="1"/>
    <col min="1286" max="1286" width="5.125" style="8" customWidth="1"/>
    <col min="1287" max="1287" width="5.75" style="8" customWidth="1"/>
    <col min="1288" max="1288" width="3.125" style="8" customWidth="1"/>
    <col min="1289" max="1289" width="12.875" style="8" customWidth="1"/>
    <col min="1290" max="1290" width="2.875" style="8" customWidth="1"/>
    <col min="1291" max="1291" width="83.875" style="8" customWidth="1"/>
    <col min="1292" max="1536" width="11.375" style="8"/>
    <col min="1537" max="1537" width="16.75" style="8" customWidth="1"/>
    <col min="1538" max="1538" width="11.125" style="8" customWidth="1"/>
    <col min="1539" max="1539" width="3.75" style="8" bestFit="1" customWidth="1"/>
    <col min="1540" max="1540" width="11.125" style="8" customWidth="1"/>
    <col min="1541" max="1541" width="6" style="8" customWidth="1"/>
    <col min="1542" max="1542" width="5.125" style="8" customWidth="1"/>
    <col min="1543" max="1543" width="5.75" style="8" customWidth="1"/>
    <col min="1544" max="1544" width="3.125" style="8" customWidth="1"/>
    <col min="1545" max="1545" width="12.875" style="8" customWidth="1"/>
    <col min="1546" max="1546" width="2.875" style="8" customWidth="1"/>
    <col min="1547" max="1547" width="83.875" style="8" customWidth="1"/>
    <col min="1548" max="1792" width="11.375" style="8"/>
    <col min="1793" max="1793" width="16.75" style="8" customWidth="1"/>
    <col min="1794" max="1794" width="11.125" style="8" customWidth="1"/>
    <col min="1795" max="1795" width="3.75" style="8" bestFit="1" customWidth="1"/>
    <col min="1796" max="1796" width="11.125" style="8" customWidth="1"/>
    <col min="1797" max="1797" width="6" style="8" customWidth="1"/>
    <col min="1798" max="1798" width="5.125" style="8" customWidth="1"/>
    <col min="1799" max="1799" width="5.75" style="8" customWidth="1"/>
    <col min="1800" max="1800" width="3.125" style="8" customWidth="1"/>
    <col min="1801" max="1801" width="12.875" style="8" customWidth="1"/>
    <col min="1802" max="1802" width="2.875" style="8" customWidth="1"/>
    <col min="1803" max="1803" width="83.875" style="8" customWidth="1"/>
    <col min="1804" max="2048" width="11.375" style="8"/>
    <col min="2049" max="2049" width="16.75" style="8" customWidth="1"/>
    <col min="2050" max="2050" width="11.125" style="8" customWidth="1"/>
    <col min="2051" max="2051" width="3.75" style="8" bestFit="1" customWidth="1"/>
    <col min="2052" max="2052" width="11.125" style="8" customWidth="1"/>
    <col min="2053" max="2053" width="6" style="8" customWidth="1"/>
    <col min="2054" max="2054" width="5.125" style="8" customWidth="1"/>
    <col min="2055" max="2055" width="5.75" style="8" customWidth="1"/>
    <col min="2056" max="2056" width="3.125" style="8" customWidth="1"/>
    <col min="2057" max="2057" width="12.875" style="8" customWidth="1"/>
    <col min="2058" max="2058" width="2.875" style="8" customWidth="1"/>
    <col min="2059" max="2059" width="83.875" style="8" customWidth="1"/>
    <col min="2060" max="2304" width="11.375" style="8"/>
    <col min="2305" max="2305" width="16.75" style="8" customWidth="1"/>
    <col min="2306" max="2306" width="11.125" style="8" customWidth="1"/>
    <col min="2307" max="2307" width="3.75" style="8" bestFit="1" customWidth="1"/>
    <col min="2308" max="2308" width="11.125" style="8" customWidth="1"/>
    <col min="2309" max="2309" width="6" style="8" customWidth="1"/>
    <col min="2310" max="2310" width="5.125" style="8" customWidth="1"/>
    <col min="2311" max="2311" width="5.75" style="8" customWidth="1"/>
    <col min="2312" max="2312" width="3.125" style="8" customWidth="1"/>
    <col min="2313" max="2313" width="12.875" style="8" customWidth="1"/>
    <col min="2314" max="2314" width="2.875" style="8" customWidth="1"/>
    <col min="2315" max="2315" width="83.875" style="8" customWidth="1"/>
    <col min="2316" max="2560" width="11.375" style="8"/>
    <col min="2561" max="2561" width="16.75" style="8" customWidth="1"/>
    <col min="2562" max="2562" width="11.125" style="8" customWidth="1"/>
    <col min="2563" max="2563" width="3.75" style="8" bestFit="1" customWidth="1"/>
    <col min="2564" max="2564" width="11.125" style="8" customWidth="1"/>
    <col min="2565" max="2565" width="6" style="8" customWidth="1"/>
    <col min="2566" max="2566" width="5.125" style="8" customWidth="1"/>
    <col min="2567" max="2567" width="5.75" style="8" customWidth="1"/>
    <col min="2568" max="2568" width="3.125" style="8" customWidth="1"/>
    <col min="2569" max="2569" width="12.875" style="8" customWidth="1"/>
    <col min="2570" max="2570" width="2.875" style="8" customWidth="1"/>
    <col min="2571" max="2571" width="83.875" style="8" customWidth="1"/>
    <col min="2572" max="2816" width="11.375" style="8"/>
    <col min="2817" max="2817" width="16.75" style="8" customWidth="1"/>
    <col min="2818" max="2818" width="11.125" style="8" customWidth="1"/>
    <col min="2819" max="2819" width="3.75" style="8" bestFit="1" customWidth="1"/>
    <col min="2820" max="2820" width="11.125" style="8" customWidth="1"/>
    <col min="2821" max="2821" width="6" style="8" customWidth="1"/>
    <col min="2822" max="2822" width="5.125" style="8" customWidth="1"/>
    <col min="2823" max="2823" width="5.75" style="8" customWidth="1"/>
    <col min="2824" max="2824" width="3.125" style="8" customWidth="1"/>
    <col min="2825" max="2825" width="12.875" style="8" customWidth="1"/>
    <col min="2826" max="2826" width="2.875" style="8" customWidth="1"/>
    <col min="2827" max="2827" width="83.875" style="8" customWidth="1"/>
    <col min="2828" max="3072" width="11.375" style="8"/>
    <col min="3073" max="3073" width="16.75" style="8" customWidth="1"/>
    <col min="3074" max="3074" width="11.125" style="8" customWidth="1"/>
    <col min="3075" max="3075" width="3.75" style="8" bestFit="1" customWidth="1"/>
    <col min="3076" max="3076" width="11.125" style="8" customWidth="1"/>
    <col min="3077" max="3077" width="6" style="8" customWidth="1"/>
    <col min="3078" max="3078" width="5.125" style="8" customWidth="1"/>
    <col min="3079" max="3079" width="5.75" style="8" customWidth="1"/>
    <col min="3080" max="3080" width="3.125" style="8" customWidth="1"/>
    <col min="3081" max="3081" width="12.875" style="8" customWidth="1"/>
    <col min="3082" max="3082" width="2.875" style="8" customWidth="1"/>
    <col min="3083" max="3083" width="83.875" style="8" customWidth="1"/>
    <col min="3084" max="3328" width="11.375" style="8"/>
    <col min="3329" max="3329" width="16.75" style="8" customWidth="1"/>
    <col min="3330" max="3330" width="11.125" style="8" customWidth="1"/>
    <col min="3331" max="3331" width="3.75" style="8" bestFit="1" customWidth="1"/>
    <col min="3332" max="3332" width="11.125" style="8" customWidth="1"/>
    <col min="3333" max="3333" width="6" style="8" customWidth="1"/>
    <col min="3334" max="3334" width="5.125" style="8" customWidth="1"/>
    <col min="3335" max="3335" width="5.75" style="8" customWidth="1"/>
    <col min="3336" max="3336" width="3.125" style="8" customWidth="1"/>
    <col min="3337" max="3337" width="12.875" style="8" customWidth="1"/>
    <col min="3338" max="3338" width="2.875" style="8" customWidth="1"/>
    <col min="3339" max="3339" width="83.875" style="8" customWidth="1"/>
    <col min="3340" max="3584" width="11.375" style="8"/>
    <col min="3585" max="3585" width="16.75" style="8" customWidth="1"/>
    <col min="3586" max="3586" width="11.125" style="8" customWidth="1"/>
    <col min="3587" max="3587" width="3.75" style="8" bestFit="1" customWidth="1"/>
    <col min="3588" max="3588" width="11.125" style="8" customWidth="1"/>
    <col min="3589" max="3589" width="6" style="8" customWidth="1"/>
    <col min="3590" max="3590" width="5.125" style="8" customWidth="1"/>
    <col min="3591" max="3591" width="5.75" style="8" customWidth="1"/>
    <col min="3592" max="3592" width="3.125" style="8" customWidth="1"/>
    <col min="3593" max="3593" width="12.875" style="8" customWidth="1"/>
    <col min="3594" max="3594" width="2.875" style="8" customWidth="1"/>
    <col min="3595" max="3595" width="83.875" style="8" customWidth="1"/>
    <col min="3596" max="3840" width="11.375" style="8"/>
    <col min="3841" max="3841" width="16.75" style="8" customWidth="1"/>
    <col min="3842" max="3842" width="11.125" style="8" customWidth="1"/>
    <col min="3843" max="3843" width="3.75" style="8" bestFit="1" customWidth="1"/>
    <col min="3844" max="3844" width="11.125" style="8" customWidth="1"/>
    <col min="3845" max="3845" width="6" style="8" customWidth="1"/>
    <col min="3846" max="3846" width="5.125" style="8" customWidth="1"/>
    <col min="3847" max="3847" width="5.75" style="8" customWidth="1"/>
    <col min="3848" max="3848" width="3.125" style="8" customWidth="1"/>
    <col min="3849" max="3849" width="12.875" style="8" customWidth="1"/>
    <col min="3850" max="3850" width="2.875" style="8" customWidth="1"/>
    <col min="3851" max="3851" width="83.875" style="8" customWidth="1"/>
    <col min="3852" max="4096" width="11.375" style="8"/>
    <col min="4097" max="4097" width="16.75" style="8" customWidth="1"/>
    <col min="4098" max="4098" width="11.125" style="8" customWidth="1"/>
    <col min="4099" max="4099" width="3.75" style="8" bestFit="1" customWidth="1"/>
    <col min="4100" max="4100" width="11.125" style="8" customWidth="1"/>
    <col min="4101" max="4101" width="6" style="8" customWidth="1"/>
    <col min="4102" max="4102" width="5.125" style="8" customWidth="1"/>
    <col min="4103" max="4103" width="5.75" style="8" customWidth="1"/>
    <col min="4104" max="4104" width="3.125" style="8" customWidth="1"/>
    <col min="4105" max="4105" width="12.875" style="8" customWidth="1"/>
    <col min="4106" max="4106" width="2.875" style="8" customWidth="1"/>
    <col min="4107" max="4107" width="83.875" style="8" customWidth="1"/>
    <col min="4108" max="4352" width="11.375" style="8"/>
    <col min="4353" max="4353" width="16.75" style="8" customWidth="1"/>
    <col min="4354" max="4354" width="11.125" style="8" customWidth="1"/>
    <col min="4355" max="4355" width="3.75" style="8" bestFit="1" customWidth="1"/>
    <col min="4356" max="4356" width="11.125" style="8" customWidth="1"/>
    <col min="4357" max="4357" width="6" style="8" customWidth="1"/>
    <col min="4358" max="4358" width="5.125" style="8" customWidth="1"/>
    <col min="4359" max="4359" width="5.75" style="8" customWidth="1"/>
    <col min="4360" max="4360" width="3.125" style="8" customWidth="1"/>
    <col min="4361" max="4361" width="12.875" style="8" customWidth="1"/>
    <col min="4362" max="4362" width="2.875" style="8" customWidth="1"/>
    <col min="4363" max="4363" width="83.875" style="8" customWidth="1"/>
    <col min="4364" max="4608" width="11.375" style="8"/>
    <col min="4609" max="4609" width="16.75" style="8" customWidth="1"/>
    <col min="4610" max="4610" width="11.125" style="8" customWidth="1"/>
    <col min="4611" max="4611" width="3.75" style="8" bestFit="1" customWidth="1"/>
    <col min="4612" max="4612" width="11.125" style="8" customWidth="1"/>
    <col min="4613" max="4613" width="6" style="8" customWidth="1"/>
    <col min="4614" max="4614" width="5.125" style="8" customWidth="1"/>
    <col min="4615" max="4615" width="5.75" style="8" customWidth="1"/>
    <col min="4616" max="4616" width="3.125" style="8" customWidth="1"/>
    <col min="4617" max="4617" width="12.875" style="8" customWidth="1"/>
    <col min="4618" max="4618" width="2.875" style="8" customWidth="1"/>
    <col min="4619" max="4619" width="83.875" style="8" customWidth="1"/>
    <col min="4620" max="4864" width="11.375" style="8"/>
    <col min="4865" max="4865" width="16.75" style="8" customWidth="1"/>
    <col min="4866" max="4866" width="11.125" style="8" customWidth="1"/>
    <col min="4867" max="4867" width="3.75" style="8" bestFit="1" customWidth="1"/>
    <col min="4868" max="4868" width="11.125" style="8" customWidth="1"/>
    <col min="4869" max="4869" width="6" style="8" customWidth="1"/>
    <col min="4870" max="4870" width="5.125" style="8" customWidth="1"/>
    <col min="4871" max="4871" width="5.75" style="8" customWidth="1"/>
    <col min="4872" max="4872" width="3.125" style="8" customWidth="1"/>
    <col min="4873" max="4873" width="12.875" style="8" customWidth="1"/>
    <col min="4874" max="4874" width="2.875" style="8" customWidth="1"/>
    <col min="4875" max="4875" width="83.875" style="8" customWidth="1"/>
    <col min="4876" max="5120" width="11.375" style="8"/>
    <col min="5121" max="5121" width="16.75" style="8" customWidth="1"/>
    <col min="5122" max="5122" width="11.125" style="8" customWidth="1"/>
    <col min="5123" max="5123" width="3.75" style="8" bestFit="1" customWidth="1"/>
    <col min="5124" max="5124" width="11.125" style="8" customWidth="1"/>
    <col min="5125" max="5125" width="6" style="8" customWidth="1"/>
    <col min="5126" max="5126" width="5.125" style="8" customWidth="1"/>
    <col min="5127" max="5127" width="5.75" style="8" customWidth="1"/>
    <col min="5128" max="5128" width="3.125" style="8" customWidth="1"/>
    <col min="5129" max="5129" width="12.875" style="8" customWidth="1"/>
    <col min="5130" max="5130" width="2.875" style="8" customWidth="1"/>
    <col min="5131" max="5131" width="83.875" style="8" customWidth="1"/>
    <col min="5132" max="5376" width="11.375" style="8"/>
    <col min="5377" max="5377" width="16.75" style="8" customWidth="1"/>
    <col min="5378" max="5378" width="11.125" style="8" customWidth="1"/>
    <col min="5379" max="5379" width="3.75" style="8" bestFit="1" customWidth="1"/>
    <col min="5380" max="5380" width="11.125" style="8" customWidth="1"/>
    <col min="5381" max="5381" width="6" style="8" customWidth="1"/>
    <col min="5382" max="5382" width="5.125" style="8" customWidth="1"/>
    <col min="5383" max="5383" width="5.75" style="8" customWidth="1"/>
    <col min="5384" max="5384" width="3.125" style="8" customWidth="1"/>
    <col min="5385" max="5385" width="12.875" style="8" customWidth="1"/>
    <col min="5386" max="5386" width="2.875" style="8" customWidth="1"/>
    <col min="5387" max="5387" width="83.875" style="8" customWidth="1"/>
    <col min="5388" max="5632" width="11.375" style="8"/>
    <col min="5633" max="5633" width="16.75" style="8" customWidth="1"/>
    <col min="5634" max="5634" width="11.125" style="8" customWidth="1"/>
    <col min="5635" max="5635" width="3.75" style="8" bestFit="1" customWidth="1"/>
    <col min="5636" max="5636" width="11.125" style="8" customWidth="1"/>
    <col min="5637" max="5637" width="6" style="8" customWidth="1"/>
    <col min="5638" max="5638" width="5.125" style="8" customWidth="1"/>
    <col min="5639" max="5639" width="5.75" style="8" customWidth="1"/>
    <col min="5640" max="5640" width="3.125" style="8" customWidth="1"/>
    <col min="5641" max="5641" width="12.875" style="8" customWidth="1"/>
    <col min="5642" max="5642" width="2.875" style="8" customWidth="1"/>
    <col min="5643" max="5643" width="83.875" style="8" customWidth="1"/>
    <col min="5644" max="5888" width="11.375" style="8"/>
    <col min="5889" max="5889" width="16.75" style="8" customWidth="1"/>
    <col min="5890" max="5890" width="11.125" style="8" customWidth="1"/>
    <col min="5891" max="5891" width="3.75" style="8" bestFit="1" customWidth="1"/>
    <col min="5892" max="5892" width="11.125" style="8" customWidth="1"/>
    <col min="5893" max="5893" width="6" style="8" customWidth="1"/>
    <col min="5894" max="5894" width="5.125" style="8" customWidth="1"/>
    <col min="5895" max="5895" width="5.75" style="8" customWidth="1"/>
    <col min="5896" max="5896" width="3.125" style="8" customWidth="1"/>
    <col min="5897" max="5897" width="12.875" style="8" customWidth="1"/>
    <col min="5898" max="5898" width="2.875" style="8" customWidth="1"/>
    <col min="5899" max="5899" width="83.875" style="8" customWidth="1"/>
    <col min="5900" max="6144" width="11.375" style="8"/>
    <col min="6145" max="6145" width="16.75" style="8" customWidth="1"/>
    <col min="6146" max="6146" width="11.125" style="8" customWidth="1"/>
    <col min="6147" max="6147" width="3.75" style="8" bestFit="1" customWidth="1"/>
    <col min="6148" max="6148" width="11.125" style="8" customWidth="1"/>
    <col min="6149" max="6149" width="6" style="8" customWidth="1"/>
    <col min="6150" max="6150" width="5.125" style="8" customWidth="1"/>
    <col min="6151" max="6151" width="5.75" style="8" customWidth="1"/>
    <col min="6152" max="6152" width="3.125" style="8" customWidth="1"/>
    <col min="6153" max="6153" width="12.875" style="8" customWidth="1"/>
    <col min="6154" max="6154" width="2.875" style="8" customWidth="1"/>
    <col min="6155" max="6155" width="83.875" style="8" customWidth="1"/>
    <col min="6156" max="6400" width="11.375" style="8"/>
    <col min="6401" max="6401" width="16.75" style="8" customWidth="1"/>
    <col min="6402" max="6402" width="11.125" style="8" customWidth="1"/>
    <col min="6403" max="6403" width="3.75" style="8" bestFit="1" customWidth="1"/>
    <col min="6404" max="6404" width="11.125" style="8" customWidth="1"/>
    <col min="6405" max="6405" width="6" style="8" customWidth="1"/>
    <col min="6406" max="6406" width="5.125" style="8" customWidth="1"/>
    <col min="6407" max="6407" width="5.75" style="8" customWidth="1"/>
    <col min="6408" max="6408" width="3.125" style="8" customWidth="1"/>
    <col min="6409" max="6409" width="12.875" style="8" customWidth="1"/>
    <col min="6410" max="6410" width="2.875" style="8" customWidth="1"/>
    <col min="6411" max="6411" width="83.875" style="8" customWidth="1"/>
    <col min="6412" max="6656" width="11.375" style="8"/>
    <col min="6657" max="6657" width="16.75" style="8" customWidth="1"/>
    <col min="6658" max="6658" width="11.125" style="8" customWidth="1"/>
    <col min="6659" max="6659" width="3.75" style="8" bestFit="1" customWidth="1"/>
    <col min="6660" max="6660" width="11.125" style="8" customWidth="1"/>
    <col min="6661" max="6661" width="6" style="8" customWidth="1"/>
    <col min="6662" max="6662" width="5.125" style="8" customWidth="1"/>
    <col min="6663" max="6663" width="5.75" style="8" customWidth="1"/>
    <col min="6664" max="6664" width="3.125" style="8" customWidth="1"/>
    <col min="6665" max="6665" width="12.875" style="8" customWidth="1"/>
    <col min="6666" max="6666" width="2.875" style="8" customWidth="1"/>
    <col min="6667" max="6667" width="83.875" style="8" customWidth="1"/>
    <col min="6668" max="6912" width="11.375" style="8"/>
    <col min="6913" max="6913" width="16.75" style="8" customWidth="1"/>
    <col min="6914" max="6914" width="11.125" style="8" customWidth="1"/>
    <col min="6915" max="6915" width="3.75" style="8" bestFit="1" customWidth="1"/>
    <col min="6916" max="6916" width="11.125" style="8" customWidth="1"/>
    <col min="6917" max="6917" width="6" style="8" customWidth="1"/>
    <col min="6918" max="6918" width="5.125" style="8" customWidth="1"/>
    <col min="6919" max="6919" width="5.75" style="8" customWidth="1"/>
    <col min="6920" max="6920" width="3.125" style="8" customWidth="1"/>
    <col min="6921" max="6921" width="12.875" style="8" customWidth="1"/>
    <col min="6922" max="6922" width="2.875" style="8" customWidth="1"/>
    <col min="6923" max="6923" width="83.875" style="8" customWidth="1"/>
    <col min="6924" max="7168" width="11.375" style="8"/>
    <col min="7169" max="7169" width="16.75" style="8" customWidth="1"/>
    <col min="7170" max="7170" width="11.125" style="8" customWidth="1"/>
    <col min="7171" max="7171" width="3.75" style="8" bestFit="1" customWidth="1"/>
    <col min="7172" max="7172" width="11.125" style="8" customWidth="1"/>
    <col min="7173" max="7173" width="6" style="8" customWidth="1"/>
    <col min="7174" max="7174" width="5.125" style="8" customWidth="1"/>
    <col min="7175" max="7175" width="5.75" style="8" customWidth="1"/>
    <col min="7176" max="7176" width="3.125" style="8" customWidth="1"/>
    <col min="7177" max="7177" width="12.875" style="8" customWidth="1"/>
    <col min="7178" max="7178" width="2.875" style="8" customWidth="1"/>
    <col min="7179" max="7179" width="83.875" style="8" customWidth="1"/>
    <col min="7180" max="7424" width="11.375" style="8"/>
    <col min="7425" max="7425" width="16.75" style="8" customWidth="1"/>
    <col min="7426" max="7426" width="11.125" style="8" customWidth="1"/>
    <col min="7427" max="7427" width="3.75" style="8" bestFit="1" customWidth="1"/>
    <col min="7428" max="7428" width="11.125" style="8" customWidth="1"/>
    <col min="7429" max="7429" width="6" style="8" customWidth="1"/>
    <col min="7430" max="7430" width="5.125" style="8" customWidth="1"/>
    <col min="7431" max="7431" width="5.75" style="8" customWidth="1"/>
    <col min="7432" max="7432" width="3.125" style="8" customWidth="1"/>
    <col min="7433" max="7433" width="12.875" style="8" customWidth="1"/>
    <col min="7434" max="7434" width="2.875" style="8" customWidth="1"/>
    <col min="7435" max="7435" width="83.875" style="8" customWidth="1"/>
    <col min="7436" max="7680" width="11.375" style="8"/>
    <col min="7681" max="7681" width="16.75" style="8" customWidth="1"/>
    <col min="7682" max="7682" width="11.125" style="8" customWidth="1"/>
    <col min="7683" max="7683" width="3.75" style="8" bestFit="1" customWidth="1"/>
    <col min="7684" max="7684" width="11.125" style="8" customWidth="1"/>
    <col min="7685" max="7685" width="6" style="8" customWidth="1"/>
    <col min="7686" max="7686" width="5.125" style="8" customWidth="1"/>
    <col min="7687" max="7687" width="5.75" style="8" customWidth="1"/>
    <col min="7688" max="7688" width="3.125" style="8" customWidth="1"/>
    <col min="7689" max="7689" width="12.875" style="8" customWidth="1"/>
    <col min="7690" max="7690" width="2.875" style="8" customWidth="1"/>
    <col min="7691" max="7691" width="83.875" style="8" customWidth="1"/>
    <col min="7692" max="7936" width="11.375" style="8"/>
    <col min="7937" max="7937" width="16.75" style="8" customWidth="1"/>
    <col min="7938" max="7938" width="11.125" style="8" customWidth="1"/>
    <col min="7939" max="7939" width="3.75" style="8" bestFit="1" customWidth="1"/>
    <col min="7940" max="7940" width="11.125" style="8" customWidth="1"/>
    <col min="7941" max="7941" width="6" style="8" customWidth="1"/>
    <col min="7942" max="7942" width="5.125" style="8" customWidth="1"/>
    <col min="7943" max="7943" width="5.75" style="8" customWidth="1"/>
    <col min="7944" max="7944" width="3.125" style="8" customWidth="1"/>
    <col min="7945" max="7945" width="12.875" style="8" customWidth="1"/>
    <col min="7946" max="7946" width="2.875" style="8" customWidth="1"/>
    <col min="7947" max="7947" width="83.875" style="8" customWidth="1"/>
    <col min="7948" max="8192" width="11.375" style="8"/>
    <col min="8193" max="8193" width="16.75" style="8" customWidth="1"/>
    <col min="8194" max="8194" width="11.125" style="8" customWidth="1"/>
    <col min="8195" max="8195" width="3.75" style="8" bestFit="1" customWidth="1"/>
    <col min="8196" max="8196" width="11.125" style="8" customWidth="1"/>
    <col min="8197" max="8197" width="6" style="8" customWidth="1"/>
    <col min="8198" max="8198" width="5.125" style="8" customWidth="1"/>
    <col min="8199" max="8199" width="5.75" style="8" customWidth="1"/>
    <col min="8200" max="8200" width="3.125" style="8" customWidth="1"/>
    <col min="8201" max="8201" width="12.875" style="8" customWidth="1"/>
    <col min="8202" max="8202" width="2.875" style="8" customWidth="1"/>
    <col min="8203" max="8203" width="83.875" style="8" customWidth="1"/>
    <col min="8204" max="8448" width="11.375" style="8"/>
    <col min="8449" max="8449" width="16.75" style="8" customWidth="1"/>
    <col min="8450" max="8450" width="11.125" style="8" customWidth="1"/>
    <col min="8451" max="8451" width="3.75" style="8" bestFit="1" customWidth="1"/>
    <col min="8452" max="8452" width="11.125" style="8" customWidth="1"/>
    <col min="8453" max="8453" width="6" style="8" customWidth="1"/>
    <col min="8454" max="8454" width="5.125" style="8" customWidth="1"/>
    <col min="8455" max="8455" width="5.75" style="8" customWidth="1"/>
    <col min="8456" max="8456" width="3.125" style="8" customWidth="1"/>
    <col min="8457" max="8457" width="12.875" style="8" customWidth="1"/>
    <col min="8458" max="8458" width="2.875" style="8" customWidth="1"/>
    <col min="8459" max="8459" width="83.875" style="8" customWidth="1"/>
    <col min="8460" max="8704" width="11.375" style="8"/>
    <col min="8705" max="8705" width="16.75" style="8" customWidth="1"/>
    <col min="8706" max="8706" width="11.125" style="8" customWidth="1"/>
    <col min="8707" max="8707" width="3.75" style="8" bestFit="1" customWidth="1"/>
    <col min="8708" max="8708" width="11.125" style="8" customWidth="1"/>
    <col min="8709" max="8709" width="6" style="8" customWidth="1"/>
    <col min="8710" max="8710" width="5.125" style="8" customWidth="1"/>
    <col min="8711" max="8711" width="5.75" style="8" customWidth="1"/>
    <col min="8712" max="8712" width="3.125" style="8" customWidth="1"/>
    <col min="8713" max="8713" width="12.875" style="8" customWidth="1"/>
    <col min="8714" max="8714" width="2.875" style="8" customWidth="1"/>
    <col min="8715" max="8715" width="83.875" style="8" customWidth="1"/>
    <col min="8716" max="8960" width="11.375" style="8"/>
    <col min="8961" max="8961" width="16.75" style="8" customWidth="1"/>
    <col min="8962" max="8962" width="11.125" style="8" customWidth="1"/>
    <col min="8963" max="8963" width="3.75" style="8" bestFit="1" customWidth="1"/>
    <col min="8964" max="8964" width="11.125" style="8" customWidth="1"/>
    <col min="8965" max="8965" width="6" style="8" customWidth="1"/>
    <col min="8966" max="8966" width="5.125" style="8" customWidth="1"/>
    <col min="8967" max="8967" width="5.75" style="8" customWidth="1"/>
    <col min="8968" max="8968" width="3.125" style="8" customWidth="1"/>
    <col min="8969" max="8969" width="12.875" style="8" customWidth="1"/>
    <col min="8970" max="8970" width="2.875" style="8" customWidth="1"/>
    <col min="8971" max="8971" width="83.875" style="8" customWidth="1"/>
    <col min="8972" max="9216" width="11.375" style="8"/>
    <col min="9217" max="9217" width="16.75" style="8" customWidth="1"/>
    <col min="9218" max="9218" width="11.125" style="8" customWidth="1"/>
    <col min="9219" max="9219" width="3.75" style="8" bestFit="1" customWidth="1"/>
    <col min="9220" max="9220" width="11.125" style="8" customWidth="1"/>
    <col min="9221" max="9221" width="6" style="8" customWidth="1"/>
    <col min="9222" max="9222" width="5.125" style="8" customWidth="1"/>
    <col min="9223" max="9223" width="5.75" style="8" customWidth="1"/>
    <col min="9224" max="9224" width="3.125" style="8" customWidth="1"/>
    <col min="9225" max="9225" width="12.875" style="8" customWidth="1"/>
    <col min="9226" max="9226" width="2.875" style="8" customWidth="1"/>
    <col min="9227" max="9227" width="83.875" style="8" customWidth="1"/>
    <col min="9228" max="9472" width="11.375" style="8"/>
    <col min="9473" max="9473" width="16.75" style="8" customWidth="1"/>
    <col min="9474" max="9474" width="11.125" style="8" customWidth="1"/>
    <col min="9475" max="9475" width="3.75" style="8" bestFit="1" customWidth="1"/>
    <col min="9476" max="9476" width="11.125" style="8" customWidth="1"/>
    <col min="9477" max="9477" width="6" style="8" customWidth="1"/>
    <col min="9478" max="9478" width="5.125" style="8" customWidth="1"/>
    <col min="9479" max="9479" width="5.75" style="8" customWidth="1"/>
    <col min="9480" max="9480" width="3.125" style="8" customWidth="1"/>
    <col min="9481" max="9481" width="12.875" style="8" customWidth="1"/>
    <col min="9482" max="9482" width="2.875" style="8" customWidth="1"/>
    <col min="9483" max="9483" width="83.875" style="8" customWidth="1"/>
    <col min="9484" max="9728" width="11.375" style="8"/>
    <col min="9729" max="9729" width="16.75" style="8" customWidth="1"/>
    <col min="9730" max="9730" width="11.125" style="8" customWidth="1"/>
    <col min="9731" max="9731" width="3.75" style="8" bestFit="1" customWidth="1"/>
    <col min="9732" max="9732" width="11.125" style="8" customWidth="1"/>
    <col min="9733" max="9733" width="6" style="8" customWidth="1"/>
    <col min="9734" max="9734" width="5.125" style="8" customWidth="1"/>
    <col min="9735" max="9735" width="5.75" style="8" customWidth="1"/>
    <col min="9736" max="9736" width="3.125" style="8" customWidth="1"/>
    <col min="9737" max="9737" width="12.875" style="8" customWidth="1"/>
    <col min="9738" max="9738" width="2.875" style="8" customWidth="1"/>
    <col min="9739" max="9739" width="83.875" style="8" customWidth="1"/>
    <col min="9740" max="9984" width="11.375" style="8"/>
    <col min="9985" max="9985" width="16.75" style="8" customWidth="1"/>
    <col min="9986" max="9986" width="11.125" style="8" customWidth="1"/>
    <col min="9987" max="9987" width="3.75" style="8" bestFit="1" customWidth="1"/>
    <col min="9988" max="9988" width="11.125" style="8" customWidth="1"/>
    <col min="9989" max="9989" width="6" style="8" customWidth="1"/>
    <col min="9990" max="9990" width="5.125" style="8" customWidth="1"/>
    <col min="9991" max="9991" width="5.75" style="8" customWidth="1"/>
    <col min="9992" max="9992" width="3.125" style="8" customWidth="1"/>
    <col min="9993" max="9993" width="12.875" style="8" customWidth="1"/>
    <col min="9994" max="9994" width="2.875" style="8" customWidth="1"/>
    <col min="9995" max="9995" width="83.875" style="8" customWidth="1"/>
    <col min="9996" max="10240" width="11.375" style="8"/>
    <col min="10241" max="10241" width="16.75" style="8" customWidth="1"/>
    <col min="10242" max="10242" width="11.125" style="8" customWidth="1"/>
    <col min="10243" max="10243" width="3.75" style="8" bestFit="1" customWidth="1"/>
    <col min="10244" max="10244" width="11.125" style="8" customWidth="1"/>
    <col min="10245" max="10245" width="6" style="8" customWidth="1"/>
    <col min="10246" max="10246" width="5.125" style="8" customWidth="1"/>
    <col min="10247" max="10247" width="5.75" style="8" customWidth="1"/>
    <col min="10248" max="10248" width="3.125" style="8" customWidth="1"/>
    <col min="10249" max="10249" width="12.875" style="8" customWidth="1"/>
    <col min="10250" max="10250" width="2.875" style="8" customWidth="1"/>
    <col min="10251" max="10251" width="83.875" style="8" customWidth="1"/>
    <col min="10252" max="10496" width="11.375" style="8"/>
    <col min="10497" max="10497" width="16.75" style="8" customWidth="1"/>
    <col min="10498" max="10498" width="11.125" style="8" customWidth="1"/>
    <col min="10499" max="10499" width="3.75" style="8" bestFit="1" customWidth="1"/>
    <col min="10500" max="10500" width="11.125" style="8" customWidth="1"/>
    <col min="10501" max="10501" width="6" style="8" customWidth="1"/>
    <col min="10502" max="10502" width="5.125" style="8" customWidth="1"/>
    <col min="10503" max="10503" width="5.75" style="8" customWidth="1"/>
    <col min="10504" max="10504" width="3.125" style="8" customWidth="1"/>
    <col min="10505" max="10505" width="12.875" style="8" customWidth="1"/>
    <col min="10506" max="10506" width="2.875" style="8" customWidth="1"/>
    <col min="10507" max="10507" width="83.875" style="8" customWidth="1"/>
    <col min="10508" max="10752" width="11.375" style="8"/>
    <col min="10753" max="10753" width="16.75" style="8" customWidth="1"/>
    <col min="10754" max="10754" width="11.125" style="8" customWidth="1"/>
    <col min="10755" max="10755" width="3.75" style="8" bestFit="1" customWidth="1"/>
    <col min="10756" max="10756" width="11.125" style="8" customWidth="1"/>
    <col min="10757" max="10757" width="6" style="8" customWidth="1"/>
    <col min="10758" max="10758" width="5.125" style="8" customWidth="1"/>
    <col min="10759" max="10759" width="5.75" style="8" customWidth="1"/>
    <col min="10760" max="10760" width="3.125" style="8" customWidth="1"/>
    <col min="10761" max="10761" width="12.875" style="8" customWidth="1"/>
    <col min="10762" max="10762" width="2.875" style="8" customWidth="1"/>
    <col min="10763" max="10763" width="83.875" style="8" customWidth="1"/>
    <col min="10764" max="11008" width="11.375" style="8"/>
    <col min="11009" max="11009" width="16.75" style="8" customWidth="1"/>
    <col min="11010" max="11010" width="11.125" style="8" customWidth="1"/>
    <col min="11011" max="11011" width="3.75" style="8" bestFit="1" customWidth="1"/>
    <col min="11012" max="11012" width="11.125" style="8" customWidth="1"/>
    <col min="11013" max="11013" width="6" style="8" customWidth="1"/>
    <col min="11014" max="11014" width="5.125" style="8" customWidth="1"/>
    <col min="11015" max="11015" width="5.75" style="8" customWidth="1"/>
    <col min="11016" max="11016" width="3.125" style="8" customWidth="1"/>
    <col min="11017" max="11017" width="12.875" style="8" customWidth="1"/>
    <col min="11018" max="11018" width="2.875" style="8" customWidth="1"/>
    <col min="11019" max="11019" width="83.875" style="8" customWidth="1"/>
    <col min="11020" max="11264" width="11.375" style="8"/>
    <col min="11265" max="11265" width="16.75" style="8" customWidth="1"/>
    <col min="11266" max="11266" width="11.125" style="8" customWidth="1"/>
    <col min="11267" max="11267" width="3.75" style="8" bestFit="1" customWidth="1"/>
    <col min="11268" max="11268" width="11.125" style="8" customWidth="1"/>
    <col min="11269" max="11269" width="6" style="8" customWidth="1"/>
    <col min="11270" max="11270" width="5.125" style="8" customWidth="1"/>
    <col min="11271" max="11271" width="5.75" style="8" customWidth="1"/>
    <col min="11272" max="11272" width="3.125" style="8" customWidth="1"/>
    <col min="11273" max="11273" width="12.875" style="8" customWidth="1"/>
    <col min="11274" max="11274" width="2.875" style="8" customWidth="1"/>
    <col min="11275" max="11275" width="83.875" style="8" customWidth="1"/>
    <col min="11276" max="11520" width="11.375" style="8"/>
    <col min="11521" max="11521" width="16.75" style="8" customWidth="1"/>
    <col min="11522" max="11522" width="11.125" style="8" customWidth="1"/>
    <col min="11523" max="11523" width="3.75" style="8" bestFit="1" customWidth="1"/>
    <col min="11524" max="11524" width="11.125" style="8" customWidth="1"/>
    <col min="11525" max="11525" width="6" style="8" customWidth="1"/>
    <col min="11526" max="11526" width="5.125" style="8" customWidth="1"/>
    <col min="11527" max="11527" width="5.75" style="8" customWidth="1"/>
    <col min="11528" max="11528" width="3.125" style="8" customWidth="1"/>
    <col min="11529" max="11529" width="12.875" style="8" customWidth="1"/>
    <col min="11530" max="11530" width="2.875" style="8" customWidth="1"/>
    <col min="11531" max="11531" width="83.875" style="8" customWidth="1"/>
    <col min="11532" max="11776" width="11.375" style="8"/>
    <col min="11777" max="11777" width="16.75" style="8" customWidth="1"/>
    <col min="11778" max="11778" width="11.125" style="8" customWidth="1"/>
    <col min="11779" max="11779" width="3.75" style="8" bestFit="1" customWidth="1"/>
    <col min="11780" max="11780" width="11.125" style="8" customWidth="1"/>
    <col min="11781" max="11781" width="6" style="8" customWidth="1"/>
    <col min="11782" max="11782" width="5.125" style="8" customWidth="1"/>
    <col min="11783" max="11783" width="5.75" style="8" customWidth="1"/>
    <col min="11784" max="11784" width="3.125" style="8" customWidth="1"/>
    <col min="11785" max="11785" width="12.875" style="8" customWidth="1"/>
    <col min="11786" max="11786" width="2.875" style="8" customWidth="1"/>
    <col min="11787" max="11787" width="83.875" style="8" customWidth="1"/>
    <col min="11788" max="12032" width="11.375" style="8"/>
    <col min="12033" max="12033" width="16.75" style="8" customWidth="1"/>
    <col min="12034" max="12034" width="11.125" style="8" customWidth="1"/>
    <col min="12035" max="12035" width="3.75" style="8" bestFit="1" customWidth="1"/>
    <col min="12036" max="12036" width="11.125" style="8" customWidth="1"/>
    <col min="12037" max="12037" width="6" style="8" customWidth="1"/>
    <col min="12038" max="12038" width="5.125" style="8" customWidth="1"/>
    <col min="12039" max="12039" width="5.75" style="8" customWidth="1"/>
    <col min="12040" max="12040" width="3.125" style="8" customWidth="1"/>
    <col min="12041" max="12041" width="12.875" style="8" customWidth="1"/>
    <col min="12042" max="12042" width="2.875" style="8" customWidth="1"/>
    <col min="12043" max="12043" width="83.875" style="8" customWidth="1"/>
    <col min="12044" max="12288" width="11.375" style="8"/>
    <col min="12289" max="12289" width="16.75" style="8" customWidth="1"/>
    <col min="12290" max="12290" width="11.125" style="8" customWidth="1"/>
    <col min="12291" max="12291" width="3.75" style="8" bestFit="1" customWidth="1"/>
    <col min="12292" max="12292" width="11.125" style="8" customWidth="1"/>
    <col min="12293" max="12293" width="6" style="8" customWidth="1"/>
    <col min="12294" max="12294" width="5.125" style="8" customWidth="1"/>
    <col min="12295" max="12295" width="5.75" style="8" customWidth="1"/>
    <col min="12296" max="12296" width="3.125" style="8" customWidth="1"/>
    <col min="12297" max="12297" width="12.875" style="8" customWidth="1"/>
    <col min="12298" max="12298" width="2.875" style="8" customWidth="1"/>
    <col min="12299" max="12299" width="83.875" style="8" customWidth="1"/>
    <col min="12300" max="12544" width="11.375" style="8"/>
    <col min="12545" max="12545" width="16.75" style="8" customWidth="1"/>
    <col min="12546" max="12546" width="11.125" style="8" customWidth="1"/>
    <col min="12547" max="12547" width="3.75" style="8" bestFit="1" customWidth="1"/>
    <col min="12548" max="12548" width="11.125" style="8" customWidth="1"/>
    <col min="12549" max="12549" width="6" style="8" customWidth="1"/>
    <col min="12550" max="12550" width="5.125" style="8" customWidth="1"/>
    <col min="12551" max="12551" width="5.75" style="8" customWidth="1"/>
    <col min="12552" max="12552" width="3.125" style="8" customWidth="1"/>
    <col min="12553" max="12553" width="12.875" style="8" customWidth="1"/>
    <col min="12554" max="12554" width="2.875" style="8" customWidth="1"/>
    <col min="12555" max="12555" width="83.875" style="8" customWidth="1"/>
    <col min="12556" max="12800" width="11.375" style="8"/>
    <col min="12801" max="12801" width="16.75" style="8" customWidth="1"/>
    <col min="12802" max="12802" width="11.125" style="8" customWidth="1"/>
    <col min="12803" max="12803" width="3.75" style="8" bestFit="1" customWidth="1"/>
    <col min="12804" max="12804" width="11.125" style="8" customWidth="1"/>
    <col min="12805" max="12805" width="6" style="8" customWidth="1"/>
    <col min="12806" max="12806" width="5.125" style="8" customWidth="1"/>
    <col min="12807" max="12807" width="5.75" style="8" customWidth="1"/>
    <col min="12808" max="12808" width="3.125" style="8" customWidth="1"/>
    <col min="12809" max="12809" width="12.875" style="8" customWidth="1"/>
    <col min="12810" max="12810" width="2.875" style="8" customWidth="1"/>
    <col min="12811" max="12811" width="83.875" style="8" customWidth="1"/>
    <col min="12812" max="13056" width="11.375" style="8"/>
    <col min="13057" max="13057" width="16.75" style="8" customWidth="1"/>
    <col min="13058" max="13058" width="11.125" style="8" customWidth="1"/>
    <col min="13059" max="13059" width="3.75" style="8" bestFit="1" customWidth="1"/>
    <col min="13060" max="13060" width="11.125" style="8" customWidth="1"/>
    <col min="13061" max="13061" width="6" style="8" customWidth="1"/>
    <col min="13062" max="13062" width="5.125" style="8" customWidth="1"/>
    <col min="13063" max="13063" width="5.75" style="8" customWidth="1"/>
    <col min="13064" max="13064" width="3.125" style="8" customWidth="1"/>
    <col min="13065" max="13065" width="12.875" style="8" customWidth="1"/>
    <col min="13066" max="13066" width="2.875" style="8" customWidth="1"/>
    <col min="13067" max="13067" width="83.875" style="8" customWidth="1"/>
    <col min="13068" max="13312" width="11.375" style="8"/>
    <col min="13313" max="13313" width="16.75" style="8" customWidth="1"/>
    <col min="13314" max="13314" width="11.125" style="8" customWidth="1"/>
    <col min="13315" max="13315" width="3.75" style="8" bestFit="1" customWidth="1"/>
    <col min="13316" max="13316" width="11.125" style="8" customWidth="1"/>
    <col min="13317" max="13317" width="6" style="8" customWidth="1"/>
    <col min="13318" max="13318" width="5.125" style="8" customWidth="1"/>
    <col min="13319" max="13319" width="5.75" style="8" customWidth="1"/>
    <col min="13320" max="13320" width="3.125" style="8" customWidth="1"/>
    <col min="13321" max="13321" width="12.875" style="8" customWidth="1"/>
    <col min="13322" max="13322" width="2.875" style="8" customWidth="1"/>
    <col min="13323" max="13323" width="83.875" style="8" customWidth="1"/>
    <col min="13324" max="13568" width="11.375" style="8"/>
    <col min="13569" max="13569" width="16.75" style="8" customWidth="1"/>
    <col min="13570" max="13570" width="11.125" style="8" customWidth="1"/>
    <col min="13571" max="13571" width="3.75" style="8" bestFit="1" customWidth="1"/>
    <col min="13572" max="13572" width="11.125" style="8" customWidth="1"/>
    <col min="13573" max="13573" width="6" style="8" customWidth="1"/>
    <col min="13574" max="13574" width="5.125" style="8" customWidth="1"/>
    <col min="13575" max="13575" width="5.75" style="8" customWidth="1"/>
    <col min="13576" max="13576" width="3.125" style="8" customWidth="1"/>
    <col min="13577" max="13577" width="12.875" style="8" customWidth="1"/>
    <col min="13578" max="13578" width="2.875" style="8" customWidth="1"/>
    <col min="13579" max="13579" width="83.875" style="8" customWidth="1"/>
    <col min="13580" max="13824" width="11.375" style="8"/>
    <col min="13825" max="13825" width="16.75" style="8" customWidth="1"/>
    <col min="13826" max="13826" width="11.125" style="8" customWidth="1"/>
    <col min="13827" max="13827" width="3.75" style="8" bestFit="1" customWidth="1"/>
    <col min="13828" max="13828" width="11.125" style="8" customWidth="1"/>
    <col min="13829" max="13829" width="6" style="8" customWidth="1"/>
    <col min="13830" max="13830" width="5.125" style="8" customWidth="1"/>
    <col min="13831" max="13831" width="5.75" style="8" customWidth="1"/>
    <col min="13832" max="13832" width="3.125" style="8" customWidth="1"/>
    <col min="13833" max="13833" width="12.875" style="8" customWidth="1"/>
    <col min="13834" max="13834" width="2.875" style="8" customWidth="1"/>
    <col min="13835" max="13835" width="83.875" style="8" customWidth="1"/>
    <col min="13836" max="14080" width="11.375" style="8"/>
    <col min="14081" max="14081" width="16.75" style="8" customWidth="1"/>
    <col min="14082" max="14082" width="11.125" style="8" customWidth="1"/>
    <col min="14083" max="14083" width="3.75" style="8" bestFit="1" customWidth="1"/>
    <col min="14084" max="14084" width="11.125" style="8" customWidth="1"/>
    <col min="14085" max="14085" width="6" style="8" customWidth="1"/>
    <col min="14086" max="14086" width="5.125" style="8" customWidth="1"/>
    <col min="14087" max="14087" width="5.75" style="8" customWidth="1"/>
    <col min="14088" max="14088" width="3.125" style="8" customWidth="1"/>
    <col min="14089" max="14089" width="12.875" style="8" customWidth="1"/>
    <col min="14090" max="14090" width="2.875" style="8" customWidth="1"/>
    <col min="14091" max="14091" width="83.875" style="8" customWidth="1"/>
    <col min="14092" max="14336" width="11.375" style="8"/>
    <col min="14337" max="14337" width="16.75" style="8" customWidth="1"/>
    <col min="14338" max="14338" width="11.125" style="8" customWidth="1"/>
    <col min="14339" max="14339" width="3.75" style="8" bestFit="1" customWidth="1"/>
    <col min="14340" max="14340" width="11.125" style="8" customWidth="1"/>
    <col min="14341" max="14341" width="6" style="8" customWidth="1"/>
    <col min="14342" max="14342" width="5.125" style="8" customWidth="1"/>
    <col min="14343" max="14343" width="5.75" style="8" customWidth="1"/>
    <col min="14344" max="14344" width="3.125" style="8" customWidth="1"/>
    <col min="14345" max="14345" width="12.875" style="8" customWidth="1"/>
    <col min="14346" max="14346" width="2.875" style="8" customWidth="1"/>
    <col min="14347" max="14347" width="83.875" style="8" customWidth="1"/>
    <col min="14348" max="14592" width="11.375" style="8"/>
    <col min="14593" max="14593" width="16.75" style="8" customWidth="1"/>
    <col min="14594" max="14594" width="11.125" style="8" customWidth="1"/>
    <col min="14595" max="14595" width="3.75" style="8" bestFit="1" customWidth="1"/>
    <col min="14596" max="14596" width="11.125" style="8" customWidth="1"/>
    <col min="14597" max="14597" width="6" style="8" customWidth="1"/>
    <col min="14598" max="14598" width="5.125" style="8" customWidth="1"/>
    <col min="14599" max="14599" width="5.75" style="8" customWidth="1"/>
    <col min="14600" max="14600" width="3.125" style="8" customWidth="1"/>
    <col min="14601" max="14601" width="12.875" style="8" customWidth="1"/>
    <col min="14602" max="14602" width="2.875" style="8" customWidth="1"/>
    <col min="14603" max="14603" width="83.875" style="8" customWidth="1"/>
    <col min="14604" max="14848" width="11.375" style="8"/>
    <col min="14849" max="14849" width="16.75" style="8" customWidth="1"/>
    <col min="14850" max="14850" width="11.125" style="8" customWidth="1"/>
    <col min="14851" max="14851" width="3.75" style="8" bestFit="1" customWidth="1"/>
    <col min="14852" max="14852" width="11.125" style="8" customWidth="1"/>
    <col min="14853" max="14853" width="6" style="8" customWidth="1"/>
    <col min="14854" max="14854" width="5.125" style="8" customWidth="1"/>
    <col min="14855" max="14855" width="5.75" style="8" customWidth="1"/>
    <col min="14856" max="14856" width="3.125" style="8" customWidth="1"/>
    <col min="14857" max="14857" width="12.875" style="8" customWidth="1"/>
    <col min="14858" max="14858" width="2.875" style="8" customWidth="1"/>
    <col min="14859" max="14859" width="83.875" style="8" customWidth="1"/>
    <col min="14860" max="15104" width="11.375" style="8"/>
    <col min="15105" max="15105" width="16.75" style="8" customWidth="1"/>
    <col min="15106" max="15106" width="11.125" style="8" customWidth="1"/>
    <col min="15107" max="15107" width="3.75" style="8" bestFit="1" customWidth="1"/>
    <col min="15108" max="15108" width="11.125" style="8" customWidth="1"/>
    <col min="15109" max="15109" width="6" style="8" customWidth="1"/>
    <col min="15110" max="15110" width="5.125" style="8" customWidth="1"/>
    <col min="15111" max="15111" width="5.75" style="8" customWidth="1"/>
    <col min="15112" max="15112" width="3.125" style="8" customWidth="1"/>
    <col min="15113" max="15113" width="12.875" style="8" customWidth="1"/>
    <col min="15114" max="15114" width="2.875" style="8" customWidth="1"/>
    <col min="15115" max="15115" width="83.875" style="8" customWidth="1"/>
    <col min="15116" max="15360" width="11.375" style="8"/>
    <col min="15361" max="15361" width="16.75" style="8" customWidth="1"/>
    <col min="15362" max="15362" width="11.125" style="8" customWidth="1"/>
    <col min="15363" max="15363" width="3.75" style="8" bestFit="1" customWidth="1"/>
    <col min="15364" max="15364" width="11.125" style="8" customWidth="1"/>
    <col min="15365" max="15365" width="6" style="8" customWidth="1"/>
    <col min="15366" max="15366" width="5.125" style="8" customWidth="1"/>
    <col min="15367" max="15367" width="5.75" style="8" customWidth="1"/>
    <col min="15368" max="15368" width="3.125" style="8" customWidth="1"/>
    <col min="15369" max="15369" width="12.875" style="8" customWidth="1"/>
    <col min="15370" max="15370" width="2.875" style="8" customWidth="1"/>
    <col min="15371" max="15371" width="83.875" style="8" customWidth="1"/>
    <col min="15372" max="15616" width="11.375" style="8"/>
    <col min="15617" max="15617" width="16.75" style="8" customWidth="1"/>
    <col min="15618" max="15618" width="11.125" style="8" customWidth="1"/>
    <col min="15619" max="15619" width="3.75" style="8" bestFit="1" customWidth="1"/>
    <col min="15620" max="15620" width="11.125" style="8" customWidth="1"/>
    <col min="15621" max="15621" width="6" style="8" customWidth="1"/>
    <col min="15622" max="15622" width="5.125" style="8" customWidth="1"/>
    <col min="15623" max="15623" width="5.75" style="8" customWidth="1"/>
    <col min="15624" max="15624" width="3.125" style="8" customWidth="1"/>
    <col min="15625" max="15625" width="12.875" style="8" customWidth="1"/>
    <col min="15626" max="15626" width="2.875" style="8" customWidth="1"/>
    <col min="15627" max="15627" width="83.875" style="8" customWidth="1"/>
    <col min="15628" max="15872" width="11.375" style="8"/>
    <col min="15873" max="15873" width="16.75" style="8" customWidth="1"/>
    <col min="15874" max="15874" width="11.125" style="8" customWidth="1"/>
    <col min="15875" max="15875" width="3.75" style="8" bestFit="1" customWidth="1"/>
    <col min="15876" max="15876" width="11.125" style="8" customWidth="1"/>
    <col min="15877" max="15877" width="6" style="8" customWidth="1"/>
    <col min="15878" max="15878" width="5.125" style="8" customWidth="1"/>
    <col min="15879" max="15879" width="5.75" style="8" customWidth="1"/>
    <col min="15880" max="15880" width="3.125" style="8" customWidth="1"/>
    <col min="15881" max="15881" width="12.875" style="8" customWidth="1"/>
    <col min="15882" max="15882" width="2.875" style="8" customWidth="1"/>
    <col min="15883" max="15883" width="83.875" style="8" customWidth="1"/>
    <col min="15884" max="16128" width="11.375" style="8"/>
    <col min="16129" max="16129" width="16.75" style="8" customWidth="1"/>
    <col min="16130" max="16130" width="11.125" style="8" customWidth="1"/>
    <col min="16131" max="16131" width="3.75" style="8" bestFit="1" customWidth="1"/>
    <col min="16132" max="16132" width="11.125" style="8" customWidth="1"/>
    <col min="16133" max="16133" width="6" style="8" customWidth="1"/>
    <col min="16134" max="16134" width="5.125" style="8" customWidth="1"/>
    <col min="16135" max="16135" width="5.75" style="8" customWidth="1"/>
    <col min="16136" max="16136" width="3.125" style="8" customWidth="1"/>
    <col min="16137" max="16137" width="12.875" style="8" customWidth="1"/>
    <col min="16138" max="16138" width="2.875" style="8" customWidth="1"/>
    <col min="16139" max="16139" width="83.875" style="8" customWidth="1"/>
    <col min="16140" max="16384" width="11.375" style="8"/>
  </cols>
  <sheetData>
    <row r="1" spans="1:16" ht="30" customHeight="1" x14ac:dyDescent="0.15">
      <c r="A1" s="7" t="s">
        <v>55</v>
      </c>
      <c r="B1" s="7"/>
      <c r="D1" s="204" t="s">
        <v>25</v>
      </c>
      <c r="E1" s="204"/>
      <c r="F1" s="204"/>
      <c r="G1" s="204"/>
      <c r="H1" s="204"/>
      <c r="I1" s="204"/>
      <c r="J1" s="204"/>
      <c r="K1" s="204"/>
      <c r="L1" s="204"/>
      <c r="M1" s="204"/>
    </row>
    <row r="2" spans="1:16" ht="30" customHeight="1" x14ac:dyDescent="0.15">
      <c r="A2" s="207" t="str">
        <f ca="1">RIGHT(CELL("filename",A2),
 LEN(CELL("filename",A2))
       -FIND("]",CELL("filename",A2)))</f>
        <v>⑲年月支払分</v>
      </c>
      <c r="B2" s="207"/>
      <c r="C2" s="207"/>
      <c r="D2" s="207"/>
      <c r="E2" s="207"/>
      <c r="F2" s="207"/>
      <c r="G2" s="207"/>
      <c r="H2" s="207"/>
      <c r="I2" s="207"/>
      <c r="J2" s="207"/>
      <c r="K2" s="207"/>
      <c r="L2" s="207"/>
      <c r="M2" s="207"/>
    </row>
    <row r="3" spans="1:16" ht="30" customHeight="1" x14ac:dyDescent="0.15">
      <c r="A3" s="205" t="s">
        <v>30</v>
      </c>
      <c r="B3" s="205"/>
      <c r="C3" s="205" t="str">
        <f>IF('人件費総括表・遂行状況（様式8号別紙2-1）'!$B$3="",
     "",
     '人件費総括表・遂行状況（様式8号別紙2-1）'!$B$3)</f>
        <v/>
      </c>
      <c r="D3" s="205"/>
      <c r="E3" s="205"/>
      <c r="F3" s="105"/>
      <c r="G3" s="9"/>
      <c r="H3" s="9"/>
      <c r="I3" s="9"/>
      <c r="J3" s="9"/>
      <c r="K3" s="9"/>
      <c r="L3" s="9"/>
      <c r="M3" s="9"/>
    </row>
    <row r="4" spans="1:16" ht="30" customHeight="1" x14ac:dyDescent="0.15">
      <c r="A4" s="198" t="s">
        <v>14</v>
      </c>
      <c r="B4" s="198"/>
      <c r="C4" s="205" t="str">
        <f>IF(従業員別人件費総括表!$B$5="",
     "",
     従業員別人件費総括表!$B$5)</f>
        <v/>
      </c>
      <c r="D4" s="205"/>
      <c r="E4" s="205"/>
      <c r="F4" s="105"/>
      <c r="G4" s="10"/>
      <c r="H4" s="10"/>
      <c r="I4" s="10"/>
    </row>
    <row r="5" spans="1:16" ht="30" customHeight="1" x14ac:dyDescent="0.15">
      <c r="A5" s="198" t="s">
        <v>15</v>
      </c>
      <c r="B5" s="198"/>
      <c r="C5" s="199">
        <f>従業員別人件費総括表!C7</f>
        <v>0</v>
      </c>
      <c r="D5" s="199"/>
      <c r="E5" s="199"/>
      <c r="F5" s="10" t="s">
        <v>4</v>
      </c>
      <c r="H5" s="10"/>
      <c r="I5" s="10"/>
    </row>
    <row r="6" spans="1:16" ht="30" customHeight="1" thickBot="1" x14ac:dyDescent="0.2">
      <c r="A6" s="12" t="s">
        <v>29</v>
      </c>
      <c r="B6" s="12"/>
    </row>
    <row r="7" spans="1:16" s="13" customFormat="1" ht="22.5" customHeight="1" thickBot="1" x14ac:dyDescent="0.2">
      <c r="A7" s="208" t="s">
        <v>31</v>
      </c>
      <c r="B7" s="201"/>
      <c r="C7" s="202" t="s">
        <v>16</v>
      </c>
      <c r="D7" s="202"/>
      <c r="E7" s="202"/>
      <c r="F7" s="111" t="s">
        <v>49</v>
      </c>
      <c r="G7" s="187" t="s">
        <v>17</v>
      </c>
      <c r="H7" s="203"/>
      <c r="I7" s="203"/>
      <c r="J7" s="188"/>
      <c r="K7" s="187" t="s">
        <v>18</v>
      </c>
      <c r="L7" s="188"/>
      <c r="M7" s="14" t="s">
        <v>28</v>
      </c>
      <c r="N7" s="15" t="s">
        <v>19</v>
      </c>
      <c r="O7" s="16"/>
    </row>
    <row r="8" spans="1:16" ht="22.5" customHeight="1" x14ac:dyDescent="0.15">
      <c r="A8" s="135"/>
      <c r="B8" s="162" t="str">
        <f>IF(テーブル141523242527[[#This Row],[列1]]="",
    "",
    TEXT(テーブル141523242527[[#This Row],[列1]],"(aaa)"))</f>
        <v/>
      </c>
      <c r="C8" s="151" t="s">
        <v>32</v>
      </c>
      <c r="D8" s="17" t="s">
        <v>13</v>
      </c>
      <c r="E8" s="152" t="s">
        <v>32</v>
      </c>
      <c r="F8" s="153" t="s">
        <v>32</v>
      </c>
      <c r="G8" s="18">
        <f>IF(OR(テーブル141523242527[[#This Row],[列2]]="",
          テーブル141523242527[[#This Row],[列4]]=""),
     0,
     IFERROR(HOUR(テーブル141523242527[[#This Row],[列4]]-テーブル141523242527[[#This Row],[列15]]-テーブル141523242527[[#This Row],[列2]]),
                  IFERROR(HOUR(テーブル141523242527[[#This Row],[列4]]-テーブル141523242527[[#This Row],[列2]]),
                               0)))</f>
        <v>0</v>
      </c>
      <c r="H8" s="19" t="s">
        <v>22</v>
      </c>
      <c r="I8" s="20" t="str">
        <f>IF(OR(テーブル141523242527[[#This Row],[列2]]="",
          テーブル141523242527[[#This Row],[列4]]=""),
     "00",
     IF(ISERROR(MINUTE(テーブル141523242527[[#This Row],[列4]]-テーブル141523242527[[#This Row],[列15]]-テーブル141523242527[[#This Row],[列2]])),
        IF(ISERROR(MINUTE(テーブル141523242527[[#This Row],[列4]]-テーブル141523242527[[#This Row],[列2]])),
           "00",
           IF(MINUTE(テーブル141523242527[[#This Row],[列4]]-テーブル141523242527[[#This Row],[列2]])&lt;30,
              "00",
              30)),
        IF(MINUTE(テーブル141523242527[[#This Row],[列4]]-テーブル141523242527[[#This Row],[列15]]-テーブル141523242527[[#This Row],[列2]])&lt;30,
           "00",
           30)))</f>
        <v>00</v>
      </c>
      <c r="J8" s="21" t="s">
        <v>23</v>
      </c>
      <c r="K8" s="22">
        <f>IFERROR((テーブル141523242527[[#This Row],[列5]]+テーブル141523242527[[#This Row],[列7]]/60)*$C$5,"")</f>
        <v>0</v>
      </c>
      <c r="L8" s="23" t="s">
        <v>4</v>
      </c>
      <c r="M8" s="147"/>
      <c r="N8" s="24"/>
      <c r="O8" s="50"/>
      <c r="P8" s="25"/>
    </row>
    <row r="9" spans="1:16" ht="22.5" customHeight="1" x14ac:dyDescent="0.15">
      <c r="A9" s="137"/>
      <c r="B9" s="159" t="str">
        <f>IF(テーブル141523242527[[#This Row],[列1]]="",
    "",
    TEXT(テーブル141523242527[[#This Row],[列1]],"(aaa)"))</f>
        <v/>
      </c>
      <c r="C9" s="138" t="s">
        <v>32</v>
      </c>
      <c r="D9" s="59" t="s">
        <v>13</v>
      </c>
      <c r="E9" s="143" t="s">
        <v>32</v>
      </c>
      <c r="F9" s="144" t="s">
        <v>32</v>
      </c>
      <c r="G9" s="27">
        <f>IF(OR(テーブル141523242527[[#This Row],[列2]]="",
          テーブル141523242527[[#This Row],[列4]]=""),
     0,
     IFERROR(HOUR(テーブル141523242527[[#This Row],[列4]]-テーブル141523242527[[#This Row],[列15]]-テーブル141523242527[[#This Row],[列2]]),
                  IFERROR(HOUR(テーブル141523242527[[#This Row],[列4]]-テーブル141523242527[[#This Row],[列2]]),
                               0)))</f>
        <v>0</v>
      </c>
      <c r="H9" s="28" t="s">
        <v>22</v>
      </c>
      <c r="I9" s="29" t="str">
        <f>IF(OR(テーブル141523242527[[#This Row],[列2]]="",
          テーブル141523242527[[#This Row],[列4]]=""),
     "00",
     IF(ISERROR(MINUTE(テーブル141523242527[[#This Row],[列4]]-テーブル141523242527[[#This Row],[列15]]-テーブル141523242527[[#This Row],[列2]])),
        IF(ISERROR(MINUTE(テーブル141523242527[[#This Row],[列4]]-テーブル141523242527[[#This Row],[列2]])),
           "00",
           IF(MINUTE(テーブル141523242527[[#This Row],[列4]]-テーブル141523242527[[#This Row],[列2]])&lt;30,
              "00",
              30)),
        IF(MINUTE(テーブル141523242527[[#This Row],[列4]]-テーブル141523242527[[#This Row],[列15]]-テーブル141523242527[[#This Row],[列2]])&lt;30,
           "00",
           30)))</f>
        <v>00</v>
      </c>
      <c r="J9" s="30" t="s">
        <v>23</v>
      </c>
      <c r="K9" s="31">
        <f>IFERROR((テーブル141523242527[[#This Row],[列5]]+テーブル141523242527[[#This Row],[列7]]/60)*$C$5,"")</f>
        <v>0</v>
      </c>
      <c r="L9" s="32" t="s">
        <v>4</v>
      </c>
      <c r="M9" s="148"/>
      <c r="N9" s="33"/>
      <c r="O9" s="50"/>
      <c r="P9" s="25"/>
    </row>
    <row r="10" spans="1:16" ht="22.5" customHeight="1" x14ac:dyDescent="0.15">
      <c r="A10" s="137"/>
      <c r="B10" s="160" t="str">
        <f>IF(テーブル141523242527[[#This Row],[列1]]="",
    "",
    TEXT(テーブル141523242527[[#This Row],[列1]],"(aaa)"))</f>
        <v/>
      </c>
      <c r="C10" s="138" t="s">
        <v>32</v>
      </c>
      <c r="D10" s="59" t="s">
        <v>13</v>
      </c>
      <c r="E10" s="143" t="s">
        <v>32</v>
      </c>
      <c r="F10" s="144" t="s">
        <v>32</v>
      </c>
      <c r="G10" s="27">
        <f>IF(OR(テーブル141523242527[[#This Row],[列2]]="",
          テーブル141523242527[[#This Row],[列4]]=""),
     0,
     IFERROR(HOUR(テーブル141523242527[[#This Row],[列4]]-テーブル141523242527[[#This Row],[列15]]-テーブル141523242527[[#This Row],[列2]]),
                  IFERROR(HOUR(テーブル141523242527[[#This Row],[列4]]-テーブル141523242527[[#This Row],[列2]]),
                               0)))</f>
        <v>0</v>
      </c>
      <c r="H10" s="28" t="s">
        <v>22</v>
      </c>
      <c r="I10" s="34" t="str">
        <f>IF(OR(テーブル141523242527[[#This Row],[列2]]="",
          テーブル141523242527[[#This Row],[列4]]=""),
     "00",
     IF(ISERROR(MINUTE(テーブル141523242527[[#This Row],[列4]]-テーブル141523242527[[#This Row],[列15]]-テーブル141523242527[[#This Row],[列2]])),
        IF(ISERROR(MINUTE(テーブル141523242527[[#This Row],[列4]]-テーブル141523242527[[#This Row],[列2]])),
           "00",
           IF(MINUTE(テーブル141523242527[[#This Row],[列4]]-テーブル141523242527[[#This Row],[列2]])&lt;30,
              "00",
              30)),
        IF(MINUTE(テーブル141523242527[[#This Row],[列4]]-テーブル141523242527[[#This Row],[列15]]-テーブル141523242527[[#This Row],[列2]])&lt;30,
           "00",
           30)))</f>
        <v>00</v>
      </c>
      <c r="J10" s="30" t="s">
        <v>23</v>
      </c>
      <c r="K10" s="31">
        <f>IFERROR((テーブル141523242527[[#This Row],[列5]]+テーブル141523242527[[#This Row],[列7]]/60)*$C$5,"")</f>
        <v>0</v>
      </c>
      <c r="L10" s="32" t="s">
        <v>4</v>
      </c>
      <c r="M10" s="149"/>
      <c r="N10" s="33"/>
      <c r="O10" s="50"/>
      <c r="P10" s="25"/>
    </row>
    <row r="11" spans="1:16" ht="22.5" customHeight="1" x14ac:dyDescent="0.15">
      <c r="A11" s="137"/>
      <c r="B11" s="160" t="str">
        <f>IF(テーブル141523242527[[#This Row],[列1]]="",
    "",
    TEXT(テーブル141523242527[[#This Row],[列1]],"(aaa)"))</f>
        <v/>
      </c>
      <c r="C11" s="138" t="s">
        <v>20</v>
      </c>
      <c r="D11" s="59" t="s">
        <v>21</v>
      </c>
      <c r="E11" s="143" t="s">
        <v>20</v>
      </c>
      <c r="F11" s="144" t="s">
        <v>32</v>
      </c>
      <c r="G11" s="27">
        <f>IF(OR(テーブル141523242527[[#This Row],[列2]]="",
          テーブル141523242527[[#This Row],[列4]]=""),
     0,
     IFERROR(HOUR(テーブル141523242527[[#This Row],[列4]]-テーブル141523242527[[#This Row],[列15]]-テーブル141523242527[[#This Row],[列2]]),
                  IFERROR(HOUR(テーブル141523242527[[#This Row],[列4]]-テーブル141523242527[[#This Row],[列2]]),
                               0)))</f>
        <v>0</v>
      </c>
      <c r="H11" s="28" t="s">
        <v>22</v>
      </c>
      <c r="I11" s="34" t="str">
        <f>IF(OR(テーブル141523242527[[#This Row],[列2]]="",
          テーブル141523242527[[#This Row],[列4]]=""),
     "00",
     IF(ISERROR(MINUTE(テーブル141523242527[[#This Row],[列4]]-テーブル141523242527[[#This Row],[列15]]-テーブル141523242527[[#This Row],[列2]])),
        IF(ISERROR(MINUTE(テーブル141523242527[[#This Row],[列4]]-テーブル141523242527[[#This Row],[列2]])),
           "00",
           IF(MINUTE(テーブル141523242527[[#This Row],[列4]]-テーブル141523242527[[#This Row],[列2]])&lt;30,
              "00",
              30)),
        IF(MINUTE(テーブル141523242527[[#This Row],[列4]]-テーブル141523242527[[#This Row],[列15]]-テーブル141523242527[[#This Row],[列2]])&lt;30,
           "00",
           30)))</f>
        <v>00</v>
      </c>
      <c r="J11" s="30" t="s">
        <v>23</v>
      </c>
      <c r="K11" s="31">
        <f>IFERROR((テーブル141523242527[[#This Row],[列5]]+テーブル141523242527[[#This Row],[列7]]/60)*$C$5,"")</f>
        <v>0</v>
      </c>
      <c r="L11" s="32" t="s">
        <v>4</v>
      </c>
      <c r="M11" s="149"/>
      <c r="N11" s="33"/>
      <c r="O11" s="50"/>
      <c r="P11" s="25"/>
    </row>
    <row r="12" spans="1:16" ht="22.5" customHeight="1" x14ac:dyDescent="0.15">
      <c r="A12" s="137"/>
      <c r="B12" s="160" t="str">
        <f>IF(テーブル141523242527[[#This Row],[列1]]="",
    "",
    TEXT(テーブル141523242527[[#This Row],[列1]],"(aaa)"))</f>
        <v/>
      </c>
      <c r="C12" s="138" t="s">
        <v>20</v>
      </c>
      <c r="D12" s="59" t="s">
        <v>21</v>
      </c>
      <c r="E12" s="143" t="s">
        <v>20</v>
      </c>
      <c r="F12" s="144" t="s">
        <v>32</v>
      </c>
      <c r="G12" s="27">
        <f>IF(OR(テーブル141523242527[[#This Row],[列2]]="",
          テーブル141523242527[[#This Row],[列4]]=""),
     0,
     IFERROR(HOUR(テーブル141523242527[[#This Row],[列4]]-テーブル141523242527[[#This Row],[列15]]-テーブル141523242527[[#This Row],[列2]]),
                  IFERROR(HOUR(テーブル141523242527[[#This Row],[列4]]-テーブル141523242527[[#This Row],[列2]]),
                               0)))</f>
        <v>0</v>
      </c>
      <c r="H12" s="28" t="s">
        <v>22</v>
      </c>
      <c r="I12" s="34" t="str">
        <f>IF(OR(テーブル141523242527[[#This Row],[列2]]="",
          テーブル141523242527[[#This Row],[列4]]=""),
     "00",
     IF(ISERROR(MINUTE(テーブル141523242527[[#This Row],[列4]]-テーブル141523242527[[#This Row],[列15]]-テーブル141523242527[[#This Row],[列2]])),
        IF(ISERROR(MINUTE(テーブル141523242527[[#This Row],[列4]]-テーブル141523242527[[#This Row],[列2]])),
           "00",
           IF(MINUTE(テーブル141523242527[[#This Row],[列4]]-テーブル141523242527[[#This Row],[列2]])&lt;30,
              "00",
              30)),
        IF(MINUTE(テーブル141523242527[[#This Row],[列4]]-テーブル141523242527[[#This Row],[列15]]-テーブル141523242527[[#This Row],[列2]])&lt;30,
           "00",
           30)))</f>
        <v>00</v>
      </c>
      <c r="J12" s="30" t="s">
        <v>23</v>
      </c>
      <c r="K12" s="31">
        <f>IFERROR((テーブル141523242527[[#This Row],[列5]]+テーブル141523242527[[#This Row],[列7]]/60)*$C$5,"")</f>
        <v>0</v>
      </c>
      <c r="L12" s="32" t="s">
        <v>4</v>
      </c>
      <c r="M12" s="149"/>
      <c r="N12" s="33"/>
      <c r="O12" s="50"/>
      <c r="P12" s="25"/>
    </row>
    <row r="13" spans="1:16" ht="22.5" customHeight="1" x14ac:dyDescent="0.15">
      <c r="A13" s="137"/>
      <c r="B13" s="160" t="str">
        <f>IF(テーブル141523242527[[#This Row],[列1]]="",
    "",
    TEXT(テーブル141523242527[[#This Row],[列1]],"(aaa)"))</f>
        <v/>
      </c>
      <c r="C13" s="138" t="s">
        <v>20</v>
      </c>
      <c r="D13" s="59" t="s">
        <v>21</v>
      </c>
      <c r="E13" s="143" t="s">
        <v>20</v>
      </c>
      <c r="F13" s="144" t="s">
        <v>32</v>
      </c>
      <c r="G13" s="27">
        <f>IF(OR(テーブル141523242527[[#This Row],[列2]]="",
          テーブル141523242527[[#This Row],[列4]]=""),
     0,
     IFERROR(HOUR(テーブル141523242527[[#This Row],[列4]]-テーブル141523242527[[#This Row],[列15]]-テーブル141523242527[[#This Row],[列2]]),
                  IFERROR(HOUR(テーブル141523242527[[#This Row],[列4]]-テーブル141523242527[[#This Row],[列2]]),
                               0)))</f>
        <v>0</v>
      </c>
      <c r="H13" s="28" t="s">
        <v>22</v>
      </c>
      <c r="I13" s="34" t="str">
        <f>IF(OR(テーブル141523242527[[#This Row],[列2]]="",
          テーブル141523242527[[#This Row],[列4]]=""),
     "00",
     IF(ISERROR(MINUTE(テーブル141523242527[[#This Row],[列4]]-テーブル141523242527[[#This Row],[列15]]-テーブル141523242527[[#This Row],[列2]])),
        IF(ISERROR(MINUTE(テーブル141523242527[[#This Row],[列4]]-テーブル141523242527[[#This Row],[列2]])),
           "00",
           IF(MINUTE(テーブル141523242527[[#This Row],[列4]]-テーブル141523242527[[#This Row],[列2]])&lt;30,
              "00",
              30)),
        IF(MINUTE(テーブル141523242527[[#This Row],[列4]]-テーブル141523242527[[#This Row],[列15]]-テーブル141523242527[[#This Row],[列2]])&lt;30,
           "00",
           30)))</f>
        <v>00</v>
      </c>
      <c r="J13" s="30" t="s">
        <v>23</v>
      </c>
      <c r="K13" s="31">
        <f>IFERROR((テーブル141523242527[[#This Row],[列5]]+テーブル141523242527[[#This Row],[列7]]/60)*$C$5,"")</f>
        <v>0</v>
      </c>
      <c r="L13" s="32" t="s">
        <v>4</v>
      </c>
      <c r="M13" s="149"/>
      <c r="N13" s="33"/>
      <c r="O13" s="50"/>
      <c r="P13" s="25"/>
    </row>
    <row r="14" spans="1:16" ht="22.5" customHeight="1" x14ac:dyDescent="0.15">
      <c r="A14" s="137"/>
      <c r="B14" s="160" t="str">
        <f>IF(テーブル141523242527[[#This Row],[列1]]="",
    "",
    TEXT(テーブル141523242527[[#This Row],[列1]],"(aaa)"))</f>
        <v/>
      </c>
      <c r="C14" s="138" t="s">
        <v>20</v>
      </c>
      <c r="D14" s="59" t="s">
        <v>21</v>
      </c>
      <c r="E14" s="143" t="s">
        <v>20</v>
      </c>
      <c r="F14" s="144" t="s">
        <v>32</v>
      </c>
      <c r="G14" s="27">
        <f>IF(OR(テーブル141523242527[[#This Row],[列2]]="",
          テーブル141523242527[[#This Row],[列4]]=""),
     0,
     IFERROR(HOUR(テーブル141523242527[[#This Row],[列4]]-テーブル141523242527[[#This Row],[列15]]-テーブル141523242527[[#This Row],[列2]]),
                  IFERROR(HOUR(テーブル141523242527[[#This Row],[列4]]-テーブル141523242527[[#This Row],[列2]]),
                               0)))</f>
        <v>0</v>
      </c>
      <c r="H14" s="28" t="s">
        <v>22</v>
      </c>
      <c r="I14" s="34" t="str">
        <f>IF(OR(テーブル141523242527[[#This Row],[列2]]="",
          テーブル141523242527[[#This Row],[列4]]=""),
     "00",
     IF(ISERROR(MINUTE(テーブル141523242527[[#This Row],[列4]]-テーブル141523242527[[#This Row],[列15]]-テーブル141523242527[[#This Row],[列2]])),
        IF(ISERROR(MINUTE(テーブル141523242527[[#This Row],[列4]]-テーブル141523242527[[#This Row],[列2]])),
           "00",
           IF(MINUTE(テーブル141523242527[[#This Row],[列4]]-テーブル141523242527[[#This Row],[列2]])&lt;30,
              "00",
              30)),
        IF(MINUTE(テーブル141523242527[[#This Row],[列4]]-テーブル141523242527[[#This Row],[列15]]-テーブル141523242527[[#This Row],[列2]])&lt;30,
           "00",
           30)))</f>
        <v>00</v>
      </c>
      <c r="J14" s="30" t="s">
        <v>23</v>
      </c>
      <c r="K14" s="31">
        <f>IFERROR((テーブル141523242527[[#This Row],[列5]]+テーブル141523242527[[#This Row],[列7]]/60)*$C$5,"")</f>
        <v>0</v>
      </c>
      <c r="L14" s="32" t="s">
        <v>4</v>
      </c>
      <c r="M14" s="149"/>
      <c r="N14" s="33"/>
      <c r="O14" s="50"/>
      <c r="P14" s="25"/>
    </row>
    <row r="15" spans="1:16" ht="22.5" customHeight="1" x14ac:dyDescent="0.15">
      <c r="A15" s="137"/>
      <c r="B15" s="160" t="str">
        <f>IF(テーブル141523242527[[#This Row],[列1]]="",
    "",
    TEXT(テーブル141523242527[[#This Row],[列1]],"(aaa)"))</f>
        <v/>
      </c>
      <c r="C15" s="138" t="s">
        <v>20</v>
      </c>
      <c r="D15" s="59" t="s">
        <v>21</v>
      </c>
      <c r="E15" s="143" t="s">
        <v>20</v>
      </c>
      <c r="F15" s="144" t="s">
        <v>32</v>
      </c>
      <c r="G15" s="27">
        <f>IF(OR(テーブル141523242527[[#This Row],[列2]]="",
          テーブル141523242527[[#This Row],[列4]]=""),
     0,
     IFERROR(HOUR(テーブル141523242527[[#This Row],[列4]]-テーブル141523242527[[#This Row],[列15]]-テーブル141523242527[[#This Row],[列2]]),
                  IFERROR(HOUR(テーブル141523242527[[#This Row],[列4]]-テーブル141523242527[[#This Row],[列2]]),
                               0)))</f>
        <v>0</v>
      </c>
      <c r="H15" s="28" t="s">
        <v>22</v>
      </c>
      <c r="I15" s="34" t="str">
        <f>IF(OR(テーブル141523242527[[#This Row],[列2]]="",
          テーブル141523242527[[#This Row],[列4]]=""),
     "00",
     IF(ISERROR(MINUTE(テーブル141523242527[[#This Row],[列4]]-テーブル141523242527[[#This Row],[列15]]-テーブル141523242527[[#This Row],[列2]])),
        IF(ISERROR(MINUTE(テーブル141523242527[[#This Row],[列4]]-テーブル141523242527[[#This Row],[列2]])),
           "00",
           IF(MINUTE(テーブル141523242527[[#This Row],[列4]]-テーブル141523242527[[#This Row],[列2]])&lt;30,
              "00",
              30)),
        IF(MINUTE(テーブル141523242527[[#This Row],[列4]]-テーブル141523242527[[#This Row],[列15]]-テーブル141523242527[[#This Row],[列2]])&lt;30,
           "00",
           30)))</f>
        <v>00</v>
      </c>
      <c r="J15" s="30" t="s">
        <v>23</v>
      </c>
      <c r="K15" s="31">
        <f>IFERROR((テーブル141523242527[[#This Row],[列5]]+テーブル141523242527[[#This Row],[列7]]/60)*$C$5,"")</f>
        <v>0</v>
      </c>
      <c r="L15" s="32" t="s">
        <v>4</v>
      </c>
      <c r="M15" s="149"/>
      <c r="N15" s="33"/>
      <c r="O15" s="50"/>
      <c r="P15" s="25"/>
    </row>
    <row r="16" spans="1:16" ht="22.5" customHeight="1" x14ac:dyDescent="0.15">
      <c r="A16" s="137"/>
      <c r="B16" s="160" t="str">
        <f>IF(テーブル141523242527[[#This Row],[列1]]="",
    "",
    TEXT(テーブル141523242527[[#This Row],[列1]],"(aaa)"))</f>
        <v/>
      </c>
      <c r="C16" s="138" t="s">
        <v>20</v>
      </c>
      <c r="D16" s="59" t="s">
        <v>21</v>
      </c>
      <c r="E16" s="143" t="s">
        <v>20</v>
      </c>
      <c r="F16" s="144" t="s">
        <v>32</v>
      </c>
      <c r="G16" s="27">
        <f>IF(OR(テーブル141523242527[[#This Row],[列2]]="",
          テーブル141523242527[[#This Row],[列4]]=""),
     0,
     IFERROR(HOUR(テーブル141523242527[[#This Row],[列4]]-テーブル141523242527[[#This Row],[列15]]-テーブル141523242527[[#This Row],[列2]]),
                  IFERROR(HOUR(テーブル141523242527[[#This Row],[列4]]-テーブル141523242527[[#This Row],[列2]]),
                               0)))</f>
        <v>0</v>
      </c>
      <c r="H16" s="28" t="s">
        <v>22</v>
      </c>
      <c r="I16" s="34" t="str">
        <f>IF(OR(テーブル141523242527[[#This Row],[列2]]="",
          テーブル141523242527[[#This Row],[列4]]=""),
     "00",
     IF(ISERROR(MINUTE(テーブル141523242527[[#This Row],[列4]]-テーブル141523242527[[#This Row],[列15]]-テーブル141523242527[[#This Row],[列2]])),
        IF(ISERROR(MINUTE(テーブル141523242527[[#This Row],[列4]]-テーブル141523242527[[#This Row],[列2]])),
           "00",
           IF(MINUTE(テーブル141523242527[[#This Row],[列4]]-テーブル141523242527[[#This Row],[列2]])&lt;30,
              "00",
              30)),
        IF(MINUTE(テーブル141523242527[[#This Row],[列4]]-テーブル141523242527[[#This Row],[列15]]-テーブル141523242527[[#This Row],[列2]])&lt;30,
           "00",
           30)))</f>
        <v>00</v>
      </c>
      <c r="J16" s="30" t="s">
        <v>23</v>
      </c>
      <c r="K16" s="31">
        <f>IFERROR((テーブル141523242527[[#This Row],[列5]]+テーブル141523242527[[#This Row],[列7]]/60)*$C$5,"")</f>
        <v>0</v>
      </c>
      <c r="L16" s="32" t="s">
        <v>4</v>
      </c>
      <c r="M16" s="149"/>
      <c r="N16" s="33"/>
      <c r="O16" s="50"/>
      <c r="P16" s="25"/>
    </row>
    <row r="17" spans="1:16" ht="22.5" customHeight="1" x14ac:dyDescent="0.15">
      <c r="A17" s="137"/>
      <c r="B17" s="160" t="str">
        <f>IF(テーブル141523242527[[#This Row],[列1]]="",
    "",
    TEXT(テーブル141523242527[[#This Row],[列1]],"(aaa)"))</f>
        <v/>
      </c>
      <c r="C17" s="138" t="s">
        <v>20</v>
      </c>
      <c r="D17" s="59" t="s">
        <v>21</v>
      </c>
      <c r="E17" s="143" t="s">
        <v>20</v>
      </c>
      <c r="F17" s="144" t="s">
        <v>32</v>
      </c>
      <c r="G17" s="27">
        <f>IF(OR(テーブル141523242527[[#This Row],[列2]]="",
          テーブル141523242527[[#This Row],[列4]]=""),
     0,
     IFERROR(HOUR(テーブル141523242527[[#This Row],[列4]]-テーブル141523242527[[#This Row],[列15]]-テーブル141523242527[[#This Row],[列2]]),
                  IFERROR(HOUR(テーブル141523242527[[#This Row],[列4]]-テーブル141523242527[[#This Row],[列2]]),
                               0)))</f>
        <v>0</v>
      </c>
      <c r="H17" s="28" t="s">
        <v>22</v>
      </c>
      <c r="I17" s="34" t="str">
        <f>IF(OR(テーブル141523242527[[#This Row],[列2]]="",
          テーブル141523242527[[#This Row],[列4]]=""),
     "00",
     IF(ISERROR(MINUTE(テーブル141523242527[[#This Row],[列4]]-テーブル141523242527[[#This Row],[列15]]-テーブル141523242527[[#This Row],[列2]])),
        IF(ISERROR(MINUTE(テーブル141523242527[[#This Row],[列4]]-テーブル141523242527[[#This Row],[列2]])),
           "00",
           IF(MINUTE(テーブル141523242527[[#This Row],[列4]]-テーブル141523242527[[#This Row],[列2]])&lt;30,
              "00",
              30)),
        IF(MINUTE(テーブル141523242527[[#This Row],[列4]]-テーブル141523242527[[#This Row],[列15]]-テーブル141523242527[[#This Row],[列2]])&lt;30,
           "00",
           30)))</f>
        <v>00</v>
      </c>
      <c r="J17" s="30" t="s">
        <v>23</v>
      </c>
      <c r="K17" s="31">
        <f>IFERROR((テーブル141523242527[[#This Row],[列5]]+テーブル141523242527[[#This Row],[列7]]/60)*$C$5,"")</f>
        <v>0</v>
      </c>
      <c r="L17" s="32" t="s">
        <v>4</v>
      </c>
      <c r="M17" s="149"/>
      <c r="N17" s="33"/>
      <c r="O17" s="50"/>
      <c r="P17" s="25"/>
    </row>
    <row r="18" spans="1:16" ht="22.5" customHeight="1" x14ac:dyDescent="0.15">
      <c r="A18" s="137"/>
      <c r="B18" s="160" t="str">
        <f>IF(テーブル141523242527[[#This Row],[列1]]="",
    "",
    TEXT(テーブル141523242527[[#This Row],[列1]],"(aaa)"))</f>
        <v/>
      </c>
      <c r="C18" s="138" t="s">
        <v>20</v>
      </c>
      <c r="D18" s="59" t="s">
        <v>21</v>
      </c>
      <c r="E18" s="143" t="s">
        <v>20</v>
      </c>
      <c r="F18" s="144" t="s">
        <v>32</v>
      </c>
      <c r="G18" s="27">
        <f>IF(OR(テーブル141523242527[[#This Row],[列2]]="",
          テーブル141523242527[[#This Row],[列4]]=""),
     0,
     IFERROR(HOUR(テーブル141523242527[[#This Row],[列4]]-テーブル141523242527[[#This Row],[列15]]-テーブル141523242527[[#This Row],[列2]]),
                  IFERROR(HOUR(テーブル141523242527[[#This Row],[列4]]-テーブル141523242527[[#This Row],[列2]]),
                               0)))</f>
        <v>0</v>
      </c>
      <c r="H18" s="28" t="s">
        <v>22</v>
      </c>
      <c r="I18" s="34" t="str">
        <f>IF(OR(テーブル141523242527[[#This Row],[列2]]="",
          テーブル141523242527[[#This Row],[列4]]=""),
     "00",
     IF(ISERROR(MINUTE(テーブル141523242527[[#This Row],[列4]]-テーブル141523242527[[#This Row],[列15]]-テーブル141523242527[[#This Row],[列2]])),
        IF(ISERROR(MINUTE(テーブル141523242527[[#This Row],[列4]]-テーブル141523242527[[#This Row],[列2]])),
           "00",
           IF(MINUTE(テーブル141523242527[[#This Row],[列4]]-テーブル141523242527[[#This Row],[列2]])&lt;30,
              "00",
              30)),
        IF(MINUTE(テーブル141523242527[[#This Row],[列4]]-テーブル141523242527[[#This Row],[列15]]-テーブル141523242527[[#This Row],[列2]])&lt;30,
           "00",
           30)))</f>
        <v>00</v>
      </c>
      <c r="J18" s="30" t="s">
        <v>23</v>
      </c>
      <c r="K18" s="31">
        <f>IFERROR((テーブル141523242527[[#This Row],[列5]]+テーブル141523242527[[#This Row],[列7]]/60)*$C$5,"")</f>
        <v>0</v>
      </c>
      <c r="L18" s="32" t="s">
        <v>4</v>
      </c>
      <c r="M18" s="149"/>
      <c r="N18" s="33"/>
      <c r="O18" s="50"/>
      <c r="P18" s="25"/>
    </row>
    <row r="19" spans="1:16" ht="22.5" customHeight="1" x14ac:dyDescent="0.15">
      <c r="A19" s="137"/>
      <c r="B19" s="160" t="str">
        <f>IF(テーブル141523242527[[#This Row],[列1]]="",
    "",
    TEXT(テーブル141523242527[[#This Row],[列1]],"(aaa)"))</f>
        <v/>
      </c>
      <c r="C19" s="138" t="s">
        <v>20</v>
      </c>
      <c r="D19" s="59" t="s">
        <v>21</v>
      </c>
      <c r="E19" s="143" t="s">
        <v>20</v>
      </c>
      <c r="F19" s="144" t="s">
        <v>32</v>
      </c>
      <c r="G19" s="27">
        <f>IF(OR(テーブル141523242527[[#This Row],[列2]]="",
          テーブル141523242527[[#This Row],[列4]]=""),
     0,
     IFERROR(HOUR(テーブル141523242527[[#This Row],[列4]]-テーブル141523242527[[#This Row],[列15]]-テーブル141523242527[[#This Row],[列2]]),
                  IFERROR(HOUR(テーブル141523242527[[#This Row],[列4]]-テーブル141523242527[[#This Row],[列2]]),
                               0)))</f>
        <v>0</v>
      </c>
      <c r="H19" s="28" t="s">
        <v>22</v>
      </c>
      <c r="I19" s="34" t="str">
        <f>IF(OR(テーブル141523242527[[#This Row],[列2]]="",
          テーブル141523242527[[#This Row],[列4]]=""),
     "00",
     IF(ISERROR(MINUTE(テーブル141523242527[[#This Row],[列4]]-テーブル141523242527[[#This Row],[列15]]-テーブル141523242527[[#This Row],[列2]])),
        IF(ISERROR(MINUTE(テーブル141523242527[[#This Row],[列4]]-テーブル141523242527[[#This Row],[列2]])),
           "00",
           IF(MINUTE(テーブル141523242527[[#This Row],[列4]]-テーブル141523242527[[#This Row],[列2]])&lt;30,
              "00",
              30)),
        IF(MINUTE(テーブル141523242527[[#This Row],[列4]]-テーブル141523242527[[#This Row],[列15]]-テーブル141523242527[[#This Row],[列2]])&lt;30,
           "00",
           30)))</f>
        <v>00</v>
      </c>
      <c r="J19" s="30" t="s">
        <v>23</v>
      </c>
      <c r="K19" s="31">
        <f>IFERROR((テーブル141523242527[[#This Row],[列5]]+テーブル141523242527[[#This Row],[列7]]/60)*$C$5,"")</f>
        <v>0</v>
      </c>
      <c r="L19" s="32" t="s">
        <v>4</v>
      </c>
      <c r="M19" s="149"/>
      <c r="N19" s="33"/>
      <c r="O19" s="50"/>
      <c r="P19" s="25"/>
    </row>
    <row r="20" spans="1:16" ht="22.5" customHeight="1" x14ac:dyDescent="0.15">
      <c r="A20" s="137"/>
      <c r="B20" s="160" t="str">
        <f>IF(テーブル141523242527[[#This Row],[列1]]="",
    "",
    TEXT(テーブル141523242527[[#This Row],[列1]],"(aaa)"))</f>
        <v/>
      </c>
      <c r="C20" s="138" t="s">
        <v>20</v>
      </c>
      <c r="D20" s="59" t="s">
        <v>21</v>
      </c>
      <c r="E20" s="143" t="s">
        <v>20</v>
      </c>
      <c r="F20" s="144" t="s">
        <v>32</v>
      </c>
      <c r="G20" s="27">
        <f>IF(OR(テーブル141523242527[[#This Row],[列2]]="",
          テーブル141523242527[[#This Row],[列4]]=""),
     0,
     IFERROR(HOUR(テーブル141523242527[[#This Row],[列4]]-テーブル141523242527[[#This Row],[列15]]-テーブル141523242527[[#This Row],[列2]]),
                  IFERROR(HOUR(テーブル141523242527[[#This Row],[列4]]-テーブル141523242527[[#This Row],[列2]]),
                               0)))</f>
        <v>0</v>
      </c>
      <c r="H20" s="28" t="s">
        <v>22</v>
      </c>
      <c r="I20" s="34" t="str">
        <f>IF(OR(テーブル141523242527[[#This Row],[列2]]="",
          テーブル141523242527[[#This Row],[列4]]=""),
     "00",
     IF(ISERROR(MINUTE(テーブル141523242527[[#This Row],[列4]]-テーブル141523242527[[#This Row],[列15]]-テーブル141523242527[[#This Row],[列2]])),
        IF(ISERROR(MINUTE(テーブル141523242527[[#This Row],[列4]]-テーブル141523242527[[#This Row],[列2]])),
           "00",
           IF(MINUTE(テーブル141523242527[[#This Row],[列4]]-テーブル141523242527[[#This Row],[列2]])&lt;30,
              "00",
              30)),
        IF(MINUTE(テーブル141523242527[[#This Row],[列4]]-テーブル141523242527[[#This Row],[列15]]-テーブル141523242527[[#This Row],[列2]])&lt;30,
           "00",
           30)))</f>
        <v>00</v>
      </c>
      <c r="J20" s="30" t="s">
        <v>23</v>
      </c>
      <c r="K20" s="31">
        <f>IFERROR((テーブル141523242527[[#This Row],[列5]]+テーブル141523242527[[#This Row],[列7]]/60)*$C$5,"")</f>
        <v>0</v>
      </c>
      <c r="L20" s="32" t="s">
        <v>4</v>
      </c>
      <c r="M20" s="149"/>
      <c r="N20" s="33"/>
      <c r="O20" s="50"/>
      <c r="P20" s="25"/>
    </row>
    <row r="21" spans="1:16" ht="22.5" customHeight="1" x14ac:dyDescent="0.15">
      <c r="A21" s="137"/>
      <c r="B21" s="160" t="str">
        <f>IF(テーブル141523242527[[#This Row],[列1]]="",
    "",
    TEXT(テーブル141523242527[[#This Row],[列1]],"(aaa)"))</f>
        <v/>
      </c>
      <c r="C21" s="138" t="s">
        <v>20</v>
      </c>
      <c r="D21" s="59" t="s">
        <v>21</v>
      </c>
      <c r="E21" s="143" t="s">
        <v>20</v>
      </c>
      <c r="F21" s="144" t="s">
        <v>32</v>
      </c>
      <c r="G21" s="27">
        <f>IF(OR(テーブル141523242527[[#This Row],[列2]]="",
          テーブル141523242527[[#This Row],[列4]]=""),
     0,
     IFERROR(HOUR(テーブル141523242527[[#This Row],[列4]]-テーブル141523242527[[#This Row],[列15]]-テーブル141523242527[[#This Row],[列2]]),
                  IFERROR(HOUR(テーブル141523242527[[#This Row],[列4]]-テーブル141523242527[[#This Row],[列2]]),
                               0)))</f>
        <v>0</v>
      </c>
      <c r="H21" s="28" t="s">
        <v>22</v>
      </c>
      <c r="I21" s="34" t="str">
        <f>IF(OR(テーブル141523242527[[#This Row],[列2]]="",
          テーブル141523242527[[#This Row],[列4]]=""),
     "00",
     IF(ISERROR(MINUTE(テーブル141523242527[[#This Row],[列4]]-テーブル141523242527[[#This Row],[列15]]-テーブル141523242527[[#This Row],[列2]])),
        IF(ISERROR(MINUTE(テーブル141523242527[[#This Row],[列4]]-テーブル141523242527[[#This Row],[列2]])),
           "00",
           IF(MINUTE(テーブル141523242527[[#This Row],[列4]]-テーブル141523242527[[#This Row],[列2]])&lt;30,
              "00",
              30)),
        IF(MINUTE(テーブル141523242527[[#This Row],[列4]]-テーブル141523242527[[#This Row],[列15]]-テーブル141523242527[[#This Row],[列2]])&lt;30,
           "00",
           30)))</f>
        <v>00</v>
      </c>
      <c r="J21" s="30" t="s">
        <v>23</v>
      </c>
      <c r="K21" s="31">
        <f>IFERROR((テーブル141523242527[[#This Row],[列5]]+テーブル141523242527[[#This Row],[列7]]/60)*$C$5,"")</f>
        <v>0</v>
      </c>
      <c r="L21" s="32" t="s">
        <v>4</v>
      </c>
      <c r="M21" s="149"/>
      <c r="N21" s="33"/>
      <c r="O21" s="50"/>
      <c r="P21" s="25"/>
    </row>
    <row r="22" spans="1:16" ht="22.5" customHeight="1" x14ac:dyDescent="0.15">
      <c r="A22" s="137"/>
      <c r="B22" s="160" t="str">
        <f>IF(テーブル141523242527[[#This Row],[列1]]="",
    "",
    TEXT(テーブル141523242527[[#This Row],[列1]],"(aaa)"))</f>
        <v/>
      </c>
      <c r="C22" s="138" t="s">
        <v>20</v>
      </c>
      <c r="D22" s="59" t="s">
        <v>21</v>
      </c>
      <c r="E22" s="143" t="s">
        <v>20</v>
      </c>
      <c r="F22" s="144" t="s">
        <v>32</v>
      </c>
      <c r="G22" s="27">
        <f>IF(OR(テーブル141523242527[[#This Row],[列2]]="",
          テーブル141523242527[[#This Row],[列4]]=""),
     0,
     IFERROR(HOUR(テーブル141523242527[[#This Row],[列4]]-テーブル141523242527[[#This Row],[列15]]-テーブル141523242527[[#This Row],[列2]]),
                  IFERROR(HOUR(テーブル141523242527[[#This Row],[列4]]-テーブル141523242527[[#This Row],[列2]]),
                               0)))</f>
        <v>0</v>
      </c>
      <c r="H22" s="28" t="s">
        <v>22</v>
      </c>
      <c r="I22" s="34" t="str">
        <f>IF(OR(テーブル141523242527[[#This Row],[列2]]="",
          テーブル141523242527[[#This Row],[列4]]=""),
     "00",
     IF(ISERROR(MINUTE(テーブル141523242527[[#This Row],[列4]]-テーブル141523242527[[#This Row],[列15]]-テーブル141523242527[[#This Row],[列2]])),
        IF(ISERROR(MINUTE(テーブル141523242527[[#This Row],[列4]]-テーブル141523242527[[#This Row],[列2]])),
           "00",
           IF(MINUTE(テーブル141523242527[[#This Row],[列4]]-テーブル141523242527[[#This Row],[列2]])&lt;30,
              "00",
              30)),
        IF(MINUTE(テーブル141523242527[[#This Row],[列4]]-テーブル141523242527[[#This Row],[列15]]-テーブル141523242527[[#This Row],[列2]])&lt;30,
           "00",
           30)))</f>
        <v>00</v>
      </c>
      <c r="J22" s="30" t="s">
        <v>23</v>
      </c>
      <c r="K22" s="31">
        <f>IFERROR((テーブル141523242527[[#This Row],[列5]]+テーブル141523242527[[#This Row],[列7]]/60)*$C$5,"")</f>
        <v>0</v>
      </c>
      <c r="L22" s="32" t="s">
        <v>4</v>
      </c>
      <c r="M22" s="149"/>
      <c r="N22" s="33"/>
      <c r="O22" s="50"/>
      <c r="P22" s="25"/>
    </row>
    <row r="23" spans="1:16" ht="22.5" customHeight="1" x14ac:dyDescent="0.15">
      <c r="A23" s="137"/>
      <c r="B23" s="160" t="str">
        <f>IF(テーブル141523242527[[#This Row],[列1]]="",
    "",
    TEXT(テーブル141523242527[[#This Row],[列1]],"(aaa)"))</f>
        <v/>
      </c>
      <c r="C23" s="138" t="s">
        <v>20</v>
      </c>
      <c r="D23" s="59" t="s">
        <v>21</v>
      </c>
      <c r="E23" s="143" t="s">
        <v>20</v>
      </c>
      <c r="F23" s="144" t="s">
        <v>32</v>
      </c>
      <c r="G23" s="27">
        <f>IF(OR(テーブル141523242527[[#This Row],[列2]]="",
          テーブル141523242527[[#This Row],[列4]]=""),
     0,
     IFERROR(HOUR(テーブル141523242527[[#This Row],[列4]]-テーブル141523242527[[#This Row],[列15]]-テーブル141523242527[[#This Row],[列2]]),
                  IFERROR(HOUR(テーブル141523242527[[#This Row],[列4]]-テーブル141523242527[[#This Row],[列2]]),
                               0)))</f>
        <v>0</v>
      </c>
      <c r="H23" s="28" t="s">
        <v>22</v>
      </c>
      <c r="I23" s="34" t="str">
        <f>IF(OR(テーブル141523242527[[#This Row],[列2]]="",
          テーブル141523242527[[#This Row],[列4]]=""),
     "00",
     IF(ISERROR(MINUTE(テーブル141523242527[[#This Row],[列4]]-テーブル141523242527[[#This Row],[列15]]-テーブル141523242527[[#This Row],[列2]])),
        IF(ISERROR(MINUTE(テーブル141523242527[[#This Row],[列4]]-テーブル141523242527[[#This Row],[列2]])),
           "00",
           IF(MINUTE(テーブル141523242527[[#This Row],[列4]]-テーブル141523242527[[#This Row],[列2]])&lt;30,
              "00",
              30)),
        IF(MINUTE(テーブル141523242527[[#This Row],[列4]]-テーブル141523242527[[#This Row],[列15]]-テーブル141523242527[[#This Row],[列2]])&lt;30,
           "00",
           30)))</f>
        <v>00</v>
      </c>
      <c r="J23" s="30" t="s">
        <v>23</v>
      </c>
      <c r="K23" s="31">
        <f>IFERROR((テーブル141523242527[[#This Row],[列5]]+テーブル141523242527[[#This Row],[列7]]/60)*$C$5,"")</f>
        <v>0</v>
      </c>
      <c r="L23" s="32" t="s">
        <v>4</v>
      </c>
      <c r="M23" s="149"/>
      <c r="N23" s="33"/>
      <c r="O23" s="50"/>
      <c r="P23" s="25"/>
    </row>
    <row r="24" spans="1:16" ht="22.5" customHeight="1" x14ac:dyDescent="0.15">
      <c r="A24" s="137"/>
      <c r="B24" s="160" t="str">
        <f>IF(テーブル141523242527[[#This Row],[列1]]="",
    "",
    TEXT(テーブル141523242527[[#This Row],[列1]],"(aaa)"))</f>
        <v/>
      </c>
      <c r="C24" s="138" t="s">
        <v>20</v>
      </c>
      <c r="D24" s="59" t="s">
        <v>21</v>
      </c>
      <c r="E24" s="143" t="s">
        <v>20</v>
      </c>
      <c r="F24" s="144" t="s">
        <v>32</v>
      </c>
      <c r="G24" s="27">
        <f>IF(OR(テーブル141523242527[[#This Row],[列2]]="",
          テーブル141523242527[[#This Row],[列4]]=""),
     0,
     IFERROR(HOUR(テーブル141523242527[[#This Row],[列4]]-テーブル141523242527[[#This Row],[列15]]-テーブル141523242527[[#This Row],[列2]]),
                  IFERROR(HOUR(テーブル141523242527[[#This Row],[列4]]-テーブル141523242527[[#This Row],[列2]]),
                               0)))</f>
        <v>0</v>
      </c>
      <c r="H24" s="28" t="s">
        <v>22</v>
      </c>
      <c r="I24" s="34" t="str">
        <f>IF(OR(テーブル141523242527[[#This Row],[列2]]="",
          テーブル141523242527[[#This Row],[列4]]=""),
     "00",
     IF(ISERROR(MINUTE(テーブル141523242527[[#This Row],[列4]]-テーブル141523242527[[#This Row],[列15]]-テーブル141523242527[[#This Row],[列2]])),
        IF(ISERROR(MINUTE(テーブル141523242527[[#This Row],[列4]]-テーブル141523242527[[#This Row],[列2]])),
           "00",
           IF(MINUTE(テーブル141523242527[[#This Row],[列4]]-テーブル141523242527[[#This Row],[列2]])&lt;30,
              "00",
              30)),
        IF(MINUTE(テーブル141523242527[[#This Row],[列4]]-テーブル141523242527[[#This Row],[列15]]-テーブル141523242527[[#This Row],[列2]])&lt;30,
           "00",
           30)))</f>
        <v>00</v>
      </c>
      <c r="J24" s="30" t="s">
        <v>23</v>
      </c>
      <c r="K24" s="31">
        <f>IFERROR((テーブル141523242527[[#This Row],[列5]]+テーブル141523242527[[#This Row],[列7]]/60)*$C$5,"")</f>
        <v>0</v>
      </c>
      <c r="L24" s="32" t="s">
        <v>4</v>
      </c>
      <c r="M24" s="148"/>
      <c r="N24" s="33"/>
      <c r="O24" s="50"/>
      <c r="P24" s="25"/>
    </row>
    <row r="25" spans="1:16" ht="22.5" customHeight="1" x14ac:dyDescent="0.15">
      <c r="A25" s="137"/>
      <c r="B25" s="160" t="str">
        <f>IF(テーブル141523242527[[#This Row],[列1]]="",
    "",
    TEXT(テーブル141523242527[[#This Row],[列1]],"(aaa)"))</f>
        <v/>
      </c>
      <c r="C25" s="138" t="s">
        <v>20</v>
      </c>
      <c r="D25" s="59" t="s">
        <v>21</v>
      </c>
      <c r="E25" s="143" t="s">
        <v>20</v>
      </c>
      <c r="F25" s="144" t="s">
        <v>32</v>
      </c>
      <c r="G25" s="27">
        <f>IF(OR(テーブル141523242527[[#This Row],[列2]]="",
          テーブル141523242527[[#This Row],[列4]]=""),
     0,
     IFERROR(HOUR(テーブル141523242527[[#This Row],[列4]]-テーブル141523242527[[#This Row],[列15]]-テーブル141523242527[[#This Row],[列2]]),
                  IFERROR(HOUR(テーブル141523242527[[#This Row],[列4]]-テーブル141523242527[[#This Row],[列2]]),
                               0)))</f>
        <v>0</v>
      </c>
      <c r="H25" s="28" t="s">
        <v>22</v>
      </c>
      <c r="I25" s="34" t="str">
        <f>IF(OR(テーブル141523242527[[#This Row],[列2]]="",
          テーブル141523242527[[#This Row],[列4]]=""),
     "00",
     IF(ISERROR(MINUTE(テーブル141523242527[[#This Row],[列4]]-テーブル141523242527[[#This Row],[列15]]-テーブル141523242527[[#This Row],[列2]])),
        IF(ISERROR(MINUTE(テーブル141523242527[[#This Row],[列4]]-テーブル141523242527[[#This Row],[列2]])),
           "00",
           IF(MINUTE(テーブル141523242527[[#This Row],[列4]]-テーブル141523242527[[#This Row],[列2]])&lt;30,
              "00",
              30)),
        IF(MINUTE(テーブル141523242527[[#This Row],[列4]]-テーブル141523242527[[#This Row],[列15]]-テーブル141523242527[[#This Row],[列2]])&lt;30,
           "00",
           30)))</f>
        <v>00</v>
      </c>
      <c r="J25" s="30" t="s">
        <v>23</v>
      </c>
      <c r="K25" s="31">
        <f>IFERROR((テーブル141523242527[[#This Row],[列5]]+テーブル141523242527[[#This Row],[列7]]/60)*$C$5,"")</f>
        <v>0</v>
      </c>
      <c r="L25" s="32" t="s">
        <v>4</v>
      </c>
      <c r="M25" s="149"/>
      <c r="N25" s="33"/>
      <c r="O25" s="50"/>
      <c r="P25" s="25"/>
    </row>
    <row r="26" spans="1:16" ht="22.5" customHeight="1" x14ac:dyDescent="0.15">
      <c r="A26" s="137"/>
      <c r="B26" s="160" t="str">
        <f>IF(テーブル141523242527[[#This Row],[列1]]="",
    "",
    TEXT(テーブル141523242527[[#This Row],[列1]],"(aaa)"))</f>
        <v/>
      </c>
      <c r="C26" s="138" t="s">
        <v>20</v>
      </c>
      <c r="D26" s="59" t="s">
        <v>21</v>
      </c>
      <c r="E26" s="143" t="s">
        <v>20</v>
      </c>
      <c r="F26" s="144" t="s">
        <v>32</v>
      </c>
      <c r="G26" s="27">
        <f>IF(OR(テーブル141523242527[[#This Row],[列2]]="",
          テーブル141523242527[[#This Row],[列4]]=""),
     0,
     IFERROR(HOUR(テーブル141523242527[[#This Row],[列4]]-テーブル141523242527[[#This Row],[列15]]-テーブル141523242527[[#This Row],[列2]]),
                  IFERROR(HOUR(テーブル141523242527[[#This Row],[列4]]-テーブル141523242527[[#This Row],[列2]]),
                               0)))</f>
        <v>0</v>
      </c>
      <c r="H26" s="28" t="s">
        <v>22</v>
      </c>
      <c r="I26" s="34" t="str">
        <f>IF(OR(テーブル141523242527[[#This Row],[列2]]="",
          テーブル141523242527[[#This Row],[列4]]=""),
     "00",
     IF(ISERROR(MINUTE(テーブル141523242527[[#This Row],[列4]]-テーブル141523242527[[#This Row],[列15]]-テーブル141523242527[[#This Row],[列2]])),
        IF(ISERROR(MINUTE(テーブル141523242527[[#This Row],[列4]]-テーブル141523242527[[#This Row],[列2]])),
           "00",
           IF(MINUTE(テーブル141523242527[[#This Row],[列4]]-テーブル141523242527[[#This Row],[列2]])&lt;30,
              "00",
              30)),
        IF(MINUTE(テーブル141523242527[[#This Row],[列4]]-テーブル141523242527[[#This Row],[列15]]-テーブル141523242527[[#This Row],[列2]])&lt;30,
           "00",
           30)))</f>
        <v>00</v>
      </c>
      <c r="J26" s="30" t="s">
        <v>23</v>
      </c>
      <c r="K26" s="31">
        <f>IFERROR((テーブル141523242527[[#This Row],[列5]]+テーブル141523242527[[#This Row],[列7]]/60)*$C$5,"")</f>
        <v>0</v>
      </c>
      <c r="L26" s="32" t="s">
        <v>4</v>
      </c>
      <c r="M26" s="149"/>
      <c r="N26" s="33"/>
      <c r="O26" s="50"/>
      <c r="P26" s="25"/>
    </row>
    <row r="27" spans="1:16" ht="22.5" customHeight="1" x14ac:dyDescent="0.15">
      <c r="A27" s="137"/>
      <c r="B27" s="160" t="str">
        <f>IF(テーブル141523242527[[#This Row],[列1]]="",
    "",
    TEXT(テーブル141523242527[[#This Row],[列1]],"(aaa)"))</f>
        <v/>
      </c>
      <c r="C27" s="138" t="s">
        <v>20</v>
      </c>
      <c r="D27" s="59" t="s">
        <v>21</v>
      </c>
      <c r="E27" s="143" t="s">
        <v>20</v>
      </c>
      <c r="F27" s="144" t="s">
        <v>32</v>
      </c>
      <c r="G27" s="27">
        <f>IF(OR(テーブル141523242527[[#This Row],[列2]]="",
          テーブル141523242527[[#This Row],[列4]]=""),
     0,
     IFERROR(HOUR(テーブル141523242527[[#This Row],[列4]]-テーブル141523242527[[#This Row],[列15]]-テーブル141523242527[[#This Row],[列2]]),
                  IFERROR(HOUR(テーブル141523242527[[#This Row],[列4]]-テーブル141523242527[[#This Row],[列2]]),
                               0)))</f>
        <v>0</v>
      </c>
      <c r="H27" s="28" t="s">
        <v>22</v>
      </c>
      <c r="I27" s="34" t="str">
        <f>IF(OR(テーブル141523242527[[#This Row],[列2]]="",
          テーブル141523242527[[#This Row],[列4]]=""),
     "00",
     IF(ISERROR(MINUTE(テーブル141523242527[[#This Row],[列4]]-テーブル141523242527[[#This Row],[列15]]-テーブル141523242527[[#This Row],[列2]])),
        IF(ISERROR(MINUTE(テーブル141523242527[[#This Row],[列4]]-テーブル141523242527[[#This Row],[列2]])),
           "00",
           IF(MINUTE(テーブル141523242527[[#This Row],[列4]]-テーブル141523242527[[#This Row],[列2]])&lt;30,
              "00",
              30)),
        IF(MINUTE(テーブル141523242527[[#This Row],[列4]]-テーブル141523242527[[#This Row],[列15]]-テーブル141523242527[[#This Row],[列2]])&lt;30,
           "00",
           30)))</f>
        <v>00</v>
      </c>
      <c r="J27" s="30" t="s">
        <v>23</v>
      </c>
      <c r="K27" s="31">
        <f>IFERROR((テーブル141523242527[[#This Row],[列5]]+テーブル141523242527[[#This Row],[列7]]/60)*$C$5,"")</f>
        <v>0</v>
      </c>
      <c r="L27" s="32" t="s">
        <v>4</v>
      </c>
      <c r="M27" s="149"/>
      <c r="N27" s="33"/>
      <c r="O27" s="50"/>
      <c r="P27" s="25"/>
    </row>
    <row r="28" spans="1:16" ht="22.5" customHeight="1" x14ac:dyDescent="0.15">
      <c r="A28" s="137"/>
      <c r="B28" s="160" t="str">
        <f>IF(テーブル141523242527[[#This Row],[列1]]="",
    "",
    TEXT(テーブル141523242527[[#This Row],[列1]],"(aaa)"))</f>
        <v/>
      </c>
      <c r="C28" s="138" t="s">
        <v>20</v>
      </c>
      <c r="D28" s="59" t="s">
        <v>21</v>
      </c>
      <c r="E28" s="143" t="s">
        <v>20</v>
      </c>
      <c r="F28" s="144" t="s">
        <v>32</v>
      </c>
      <c r="G28" s="27">
        <f>IF(OR(テーブル141523242527[[#This Row],[列2]]="",
          テーブル141523242527[[#This Row],[列4]]=""),
     0,
     IFERROR(HOUR(テーブル141523242527[[#This Row],[列4]]-テーブル141523242527[[#This Row],[列15]]-テーブル141523242527[[#This Row],[列2]]),
                  IFERROR(HOUR(テーブル141523242527[[#This Row],[列4]]-テーブル141523242527[[#This Row],[列2]]),
                               0)))</f>
        <v>0</v>
      </c>
      <c r="H28" s="28" t="s">
        <v>22</v>
      </c>
      <c r="I28" s="34" t="str">
        <f>IF(OR(テーブル141523242527[[#This Row],[列2]]="",
          テーブル141523242527[[#This Row],[列4]]=""),
     "00",
     IF(ISERROR(MINUTE(テーブル141523242527[[#This Row],[列4]]-テーブル141523242527[[#This Row],[列15]]-テーブル141523242527[[#This Row],[列2]])),
        IF(ISERROR(MINUTE(テーブル141523242527[[#This Row],[列4]]-テーブル141523242527[[#This Row],[列2]])),
           "00",
           IF(MINUTE(テーブル141523242527[[#This Row],[列4]]-テーブル141523242527[[#This Row],[列2]])&lt;30,
              "00",
              30)),
        IF(MINUTE(テーブル141523242527[[#This Row],[列4]]-テーブル141523242527[[#This Row],[列15]]-テーブル141523242527[[#This Row],[列2]])&lt;30,
           "00",
           30)))</f>
        <v>00</v>
      </c>
      <c r="J28" s="30" t="s">
        <v>23</v>
      </c>
      <c r="K28" s="31">
        <f>IFERROR((テーブル141523242527[[#This Row],[列5]]+テーブル141523242527[[#This Row],[列7]]/60)*$C$5,"")</f>
        <v>0</v>
      </c>
      <c r="L28" s="32" t="s">
        <v>4</v>
      </c>
      <c r="M28" s="149"/>
      <c r="N28" s="33"/>
      <c r="O28" s="50"/>
      <c r="P28" s="25"/>
    </row>
    <row r="29" spans="1:16" ht="22.5" customHeight="1" x14ac:dyDescent="0.15">
      <c r="A29" s="137"/>
      <c r="B29" s="160" t="str">
        <f>IF(テーブル141523242527[[#This Row],[列1]]="",
    "",
    TEXT(テーブル141523242527[[#This Row],[列1]],"(aaa)"))</f>
        <v/>
      </c>
      <c r="C29" s="138" t="s">
        <v>20</v>
      </c>
      <c r="D29" s="59" t="s">
        <v>21</v>
      </c>
      <c r="E29" s="143" t="s">
        <v>20</v>
      </c>
      <c r="F29" s="144" t="s">
        <v>32</v>
      </c>
      <c r="G29" s="27">
        <f>IF(OR(テーブル141523242527[[#This Row],[列2]]="",
          テーブル141523242527[[#This Row],[列4]]=""),
     0,
     IFERROR(HOUR(テーブル141523242527[[#This Row],[列4]]-テーブル141523242527[[#This Row],[列15]]-テーブル141523242527[[#This Row],[列2]]),
                  IFERROR(HOUR(テーブル141523242527[[#This Row],[列4]]-テーブル141523242527[[#This Row],[列2]]),
                               0)))</f>
        <v>0</v>
      </c>
      <c r="H29" s="28" t="s">
        <v>22</v>
      </c>
      <c r="I29" s="34" t="str">
        <f>IF(OR(テーブル141523242527[[#This Row],[列2]]="",
          テーブル141523242527[[#This Row],[列4]]=""),
     "00",
     IF(ISERROR(MINUTE(テーブル141523242527[[#This Row],[列4]]-テーブル141523242527[[#This Row],[列15]]-テーブル141523242527[[#This Row],[列2]])),
        IF(ISERROR(MINUTE(テーブル141523242527[[#This Row],[列4]]-テーブル141523242527[[#This Row],[列2]])),
           "00",
           IF(MINUTE(テーブル141523242527[[#This Row],[列4]]-テーブル141523242527[[#This Row],[列2]])&lt;30,
              "00",
              30)),
        IF(MINUTE(テーブル141523242527[[#This Row],[列4]]-テーブル141523242527[[#This Row],[列15]]-テーブル141523242527[[#This Row],[列2]])&lt;30,
           "00",
           30)))</f>
        <v>00</v>
      </c>
      <c r="J29" s="30" t="s">
        <v>23</v>
      </c>
      <c r="K29" s="31">
        <f>IFERROR((テーブル141523242527[[#This Row],[列5]]+テーブル141523242527[[#This Row],[列7]]/60)*$C$5,"")</f>
        <v>0</v>
      </c>
      <c r="L29" s="32" t="s">
        <v>4</v>
      </c>
      <c r="M29" s="149"/>
      <c r="N29" s="33"/>
      <c r="O29" s="50"/>
      <c r="P29" s="25"/>
    </row>
    <row r="30" spans="1:16" ht="22.5" customHeight="1" thickBot="1" x14ac:dyDescent="0.2">
      <c r="A30" s="139"/>
      <c r="B30" s="161" t="str">
        <f>IF(テーブル141523242527[[#This Row],[列1]]="",
    "",
    TEXT(テーブル141523242527[[#This Row],[列1]],"(aaa)"))</f>
        <v/>
      </c>
      <c r="C30" s="140" t="s">
        <v>20</v>
      </c>
      <c r="D30" s="35" t="s">
        <v>21</v>
      </c>
      <c r="E30" s="145" t="s">
        <v>20</v>
      </c>
      <c r="F30" s="146" t="s">
        <v>32</v>
      </c>
      <c r="G30" s="36">
        <f>IF(OR(テーブル141523242527[[#This Row],[列2]]="",
          テーブル141523242527[[#This Row],[列4]]=""),
     0,
     IFERROR(HOUR(テーブル141523242527[[#This Row],[列4]]-テーブル141523242527[[#This Row],[列15]]-テーブル141523242527[[#This Row],[列2]]),
                  IFERROR(HOUR(テーブル141523242527[[#This Row],[列4]]-テーブル141523242527[[#This Row],[列2]]),
                               0)))</f>
        <v>0</v>
      </c>
      <c r="H30" s="37" t="s">
        <v>22</v>
      </c>
      <c r="I30" s="38" t="str">
        <f>IF(OR(テーブル141523242527[[#This Row],[列2]]="",
          テーブル141523242527[[#This Row],[列4]]=""),
     "00",
     IF(ISERROR(MINUTE(テーブル141523242527[[#This Row],[列4]]-テーブル141523242527[[#This Row],[列15]]-テーブル141523242527[[#This Row],[列2]])),
        IF(ISERROR(MINUTE(テーブル141523242527[[#This Row],[列4]]-テーブル141523242527[[#This Row],[列2]])),
           "00",
           IF(MINUTE(テーブル141523242527[[#This Row],[列4]]-テーブル141523242527[[#This Row],[列2]])&lt;30,
              "00",
              30)),
        IF(MINUTE(テーブル141523242527[[#This Row],[列4]]-テーブル141523242527[[#This Row],[列15]]-テーブル141523242527[[#This Row],[列2]])&lt;30,
           "00",
           30)))</f>
        <v>00</v>
      </c>
      <c r="J30" s="39" t="s">
        <v>23</v>
      </c>
      <c r="K30" s="40">
        <f>IFERROR((テーブル141523242527[[#This Row],[列5]]+テーブル141523242527[[#This Row],[列7]]/60)*$C$5,"")</f>
        <v>0</v>
      </c>
      <c r="L30" s="41" t="s">
        <v>4</v>
      </c>
      <c r="M30" s="150"/>
      <c r="N30" s="42"/>
      <c r="O30" s="50"/>
      <c r="P30" s="25"/>
    </row>
    <row r="31" spans="1:16" ht="22.5" customHeight="1" thickBot="1" x14ac:dyDescent="0.2">
      <c r="A31" s="189" t="s">
        <v>27</v>
      </c>
      <c r="B31" s="190"/>
      <c r="C31" s="191"/>
      <c r="D31" s="192"/>
      <c r="E31" s="193"/>
      <c r="F31" s="57"/>
      <c r="G31" s="194">
        <f>SUM(テーブル141523242527[[#All],[列5]])+SUM(テーブル141523242527[[#All],[列7]])/60</f>
        <v>0</v>
      </c>
      <c r="H31" s="195"/>
      <c r="I31" s="196" t="s">
        <v>24</v>
      </c>
      <c r="J31" s="197"/>
      <c r="K31" s="43">
        <f>SUM(テーブル141523242527[[#All],[列9]])</f>
        <v>0</v>
      </c>
      <c r="L31" s="44" t="s">
        <v>4</v>
      </c>
      <c r="M31" s="185"/>
      <c r="N31" s="186"/>
    </row>
    <row r="32" spans="1:16" x14ac:dyDescent="0.15">
      <c r="A32" s="45"/>
      <c r="B32" s="45"/>
      <c r="C32" s="46"/>
      <c r="D32" s="46"/>
      <c r="E32" s="46"/>
      <c r="F32" s="46"/>
      <c r="G32" s="47"/>
      <c r="H32" s="47"/>
      <c r="I32" s="46"/>
      <c r="J32" s="46"/>
      <c r="K32" s="48"/>
      <c r="L32" s="10"/>
      <c r="M32" s="49"/>
    </row>
  </sheetData>
  <sheetProtection selectLockedCells="1"/>
  <mergeCells count="17">
    <mergeCell ref="K7:L7"/>
    <mergeCell ref="D1:M1"/>
    <mergeCell ref="A2:M2"/>
    <mergeCell ref="A3:B3"/>
    <mergeCell ref="C3:E3"/>
    <mergeCell ref="A4:B4"/>
    <mergeCell ref="C4:E4"/>
    <mergeCell ref="A5:B5"/>
    <mergeCell ref="C5:E5"/>
    <mergeCell ref="A7:B7"/>
    <mergeCell ref="C7:E7"/>
    <mergeCell ref="G7:J7"/>
    <mergeCell ref="A31:B31"/>
    <mergeCell ref="C31:E31"/>
    <mergeCell ref="G31:H31"/>
    <mergeCell ref="I31:J31"/>
    <mergeCell ref="M31:N31"/>
  </mergeCells>
  <phoneticPr fontId="2"/>
  <printOptions horizontalCentered="1"/>
  <pageMargins left="0.39370078740157483" right="0.39370078740157483" top="0.78740157480314965" bottom="0.78740157480314965" header="0.23622047244094491" footer="0.31496062992125984"/>
  <pageSetup paperSize="9" orientation="portrait" r:id="rId1"/>
  <headerFooter alignWithMargins="0"/>
  <drawing r:id="rId2"/>
  <tableParts count="1">
    <tablePart r:id="rId3"/>
  </tableParts>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P32"/>
  <sheetViews>
    <sheetView zoomScale="110" zoomScaleNormal="110" workbookViewId="0">
      <selection activeCell="B8" sqref="B8:B30"/>
    </sheetView>
  </sheetViews>
  <sheetFormatPr defaultColWidth="11.375" defaultRowHeight="10.5" x14ac:dyDescent="0.15"/>
  <cols>
    <col min="1" max="1" width="6.25" style="8" customWidth="1"/>
    <col min="2" max="2" width="3.125" style="8" customWidth="1"/>
    <col min="3" max="3" width="6.25" style="8" customWidth="1"/>
    <col min="4" max="4" width="3.125" style="13" customWidth="1"/>
    <col min="5" max="6" width="6.25" style="8" customWidth="1"/>
    <col min="7" max="10" width="3.125" style="8" customWidth="1"/>
    <col min="11" max="11" width="6.25" style="8" customWidth="1"/>
    <col min="12" max="12" width="3.125" style="8" customWidth="1"/>
    <col min="13" max="13" width="37.5" style="11" customWidth="1"/>
    <col min="14" max="15" width="6.25" style="8" customWidth="1"/>
    <col min="16" max="256" width="11.375" style="8"/>
    <col min="257" max="257" width="16.75" style="8" customWidth="1"/>
    <col min="258" max="258" width="11.125" style="8" customWidth="1"/>
    <col min="259" max="259" width="3.75" style="8" bestFit="1" customWidth="1"/>
    <col min="260" max="260" width="11.125" style="8" customWidth="1"/>
    <col min="261" max="261" width="6" style="8" customWidth="1"/>
    <col min="262" max="262" width="5.125" style="8" customWidth="1"/>
    <col min="263" max="263" width="5.75" style="8" customWidth="1"/>
    <col min="264" max="264" width="3.125" style="8" customWidth="1"/>
    <col min="265" max="265" width="12.875" style="8" customWidth="1"/>
    <col min="266" max="266" width="2.875" style="8" customWidth="1"/>
    <col min="267" max="267" width="83.875" style="8" customWidth="1"/>
    <col min="268" max="512" width="11.375" style="8"/>
    <col min="513" max="513" width="16.75" style="8" customWidth="1"/>
    <col min="514" max="514" width="11.125" style="8" customWidth="1"/>
    <col min="515" max="515" width="3.75" style="8" bestFit="1" customWidth="1"/>
    <col min="516" max="516" width="11.125" style="8" customWidth="1"/>
    <col min="517" max="517" width="6" style="8" customWidth="1"/>
    <col min="518" max="518" width="5.125" style="8" customWidth="1"/>
    <col min="519" max="519" width="5.75" style="8" customWidth="1"/>
    <col min="520" max="520" width="3.125" style="8" customWidth="1"/>
    <col min="521" max="521" width="12.875" style="8" customWidth="1"/>
    <col min="522" max="522" width="2.875" style="8" customWidth="1"/>
    <col min="523" max="523" width="83.875" style="8" customWidth="1"/>
    <col min="524" max="768" width="11.375" style="8"/>
    <col min="769" max="769" width="16.75" style="8" customWidth="1"/>
    <col min="770" max="770" width="11.125" style="8" customWidth="1"/>
    <col min="771" max="771" width="3.75" style="8" bestFit="1" customWidth="1"/>
    <col min="772" max="772" width="11.125" style="8" customWidth="1"/>
    <col min="773" max="773" width="6" style="8" customWidth="1"/>
    <col min="774" max="774" width="5.125" style="8" customWidth="1"/>
    <col min="775" max="775" width="5.75" style="8" customWidth="1"/>
    <col min="776" max="776" width="3.125" style="8" customWidth="1"/>
    <col min="777" max="777" width="12.875" style="8" customWidth="1"/>
    <col min="778" max="778" width="2.875" style="8" customWidth="1"/>
    <col min="779" max="779" width="83.875" style="8" customWidth="1"/>
    <col min="780" max="1024" width="11.375" style="8"/>
    <col min="1025" max="1025" width="16.75" style="8" customWidth="1"/>
    <col min="1026" max="1026" width="11.125" style="8" customWidth="1"/>
    <col min="1027" max="1027" width="3.75" style="8" bestFit="1" customWidth="1"/>
    <col min="1028" max="1028" width="11.125" style="8" customWidth="1"/>
    <col min="1029" max="1029" width="6" style="8" customWidth="1"/>
    <col min="1030" max="1030" width="5.125" style="8" customWidth="1"/>
    <col min="1031" max="1031" width="5.75" style="8" customWidth="1"/>
    <col min="1032" max="1032" width="3.125" style="8" customWidth="1"/>
    <col min="1033" max="1033" width="12.875" style="8" customWidth="1"/>
    <col min="1034" max="1034" width="2.875" style="8" customWidth="1"/>
    <col min="1035" max="1035" width="83.875" style="8" customWidth="1"/>
    <col min="1036" max="1280" width="11.375" style="8"/>
    <col min="1281" max="1281" width="16.75" style="8" customWidth="1"/>
    <col min="1282" max="1282" width="11.125" style="8" customWidth="1"/>
    <col min="1283" max="1283" width="3.75" style="8" bestFit="1" customWidth="1"/>
    <col min="1284" max="1284" width="11.125" style="8" customWidth="1"/>
    <col min="1285" max="1285" width="6" style="8" customWidth="1"/>
    <col min="1286" max="1286" width="5.125" style="8" customWidth="1"/>
    <col min="1287" max="1287" width="5.75" style="8" customWidth="1"/>
    <col min="1288" max="1288" width="3.125" style="8" customWidth="1"/>
    <col min="1289" max="1289" width="12.875" style="8" customWidth="1"/>
    <col min="1290" max="1290" width="2.875" style="8" customWidth="1"/>
    <col min="1291" max="1291" width="83.875" style="8" customWidth="1"/>
    <col min="1292" max="1536" width="11.375" style="8"/>
    <col min="1537" max="1537" width="16.75" style="8" customWidth="1"/>
    <col min="1538" max="1538" width="11.125" style="8" customWidth="1"/>
    <col min="1539" max="1539" width="3.75" style="8" bestFit="1" customWidth="1"/>
    <col min="1540" max="1540" width="11.125" style="8" customWidth="1"/>
    <col min="1541" max="1541" width="6" style="8" customWidth="1"/>
    <col min="1542" max="1542" width="5.125" style="8" customWidth="1"/>
    <col min="1543" max="1543" width="5.75" style="8" customWidth="1"/>
    <col min="1544" max="1544" width="3.125" style="8" customWidth="1"/>
    <col min="1545" max="1545" width="12.875" style="8" customWidth="1"/>
    <col min="1546" max="1546" width="2.875" style="8" customWidth="1"/>
    <col min="1547" max="1547" width="83.875" style="8" customWidth="1"/>
    <col min="1548" max="1792" width="11.375" style="8"/>
    <col min="1793" max="1793" width="16.75" style="8" customWidth="1"/>
    <col min="1794" max="1794" width="11.125" style="8" customWidth="1"/>
    <col min="1795" max="1795" width="3.75" style="8" bestFit="1" customWidth="1"/>
    <col min="1796" max="1796" width="11.125" style="8" customWidth="1"/>
    <col min="1797" max="1797" width="6" style="8" customWidth="1"/>
    <col min="1798" max="1798" width="5.125" style="8" customWidth="1"/>
    <col min="1799" max="1799" width="5.75" style="8" customWidth="1"/>
    <col min="1800" max="1800" width="3.125" style="8" customWidth="1"/>
    <col min="1801" max="1801" width="12.875" style="8" customWidth="1"/>
    <col min="1802" max="1802" width="2.875" style="8" customWidth="1"/>
    <col min="1803" max="1803" width="83.875" style="8" customWidth="1"/>
    <col min="1804" max="2048" width="11.375" style="8"/>
    <col min="2049" max="2049" width="16.75" style="8" customWidth="1"/>
    <col min="2050" max="2050" width="11.125" style="8" customWidth="1"/>
    <col min="2051" max="2051" width="3.75" style="8" bestFit="1" customWidth="1"/>
    <col min="2052" max="2052" width="11.125" style="8" customWidth="1"/>
    <col min="2053" max="2053" width="6" style="8" customWidth="1"/>
    <col min="2054" max="2054" width="5.125" style="8" customWidth="1"/>
    <col min="2055" max="2055" width="5.75" style="8" customWidth="1"/>
    <col min="2056" max="2056" width="3.125" style="8" customWidth="1"/>
    <col min="2057" max="2057" width="12.875" style="8" customWidth="1"/>
    <col min="2058" max="2058" width="2.875" style="8" customWidth="1"/>
    <col min="2059" max="2059" width="83.875" style="8" customWidth="1"/>
    <col min="2060" max="2304" width="11.375" style="8"/>
    <col min="2305" max="2305" width="16.75" style="8" customWidth="1"/>
    <col min="2306" max="2306" width="11.125" style="8" customWidth="1"/>
    <col min="2307" max="2307" width="3.75" style="8" bestFit="1" customWidth="1"/>
    <col min="2308" max="2308" width="11.125" style="8" customWidth="1"/>
    <col min="2309" max="2309" width="6" style="8" customWidth="1"/>
    <col min="2310" max="2310" width="5.125" style="8" customWidth="1"/>
    <col min="2311" max="2311" width="5.75" style="8" customWidth="1"/>
    <col min="2312" max="2312" width="3.125" style="8" customWidth="1"/>
    <col min="2313" max="2313" width="12.875" style="8" customWidth="1"/>
    <col min="2314" max="2314" width="2.875" style="8" customWidth="1"/>
    <col min="2315" max="2315" width="83.875" style="8" customWidth="1"/>
    <col min="2316" max="2560" width="11.375" style="8"/>
    <col min="2561" max="2561" width="16.75" style="8" customWidth="1"/>
    <col min="2562" max="2562" width="11.125" style="8" customWidth="1"/>
    <col min="2563" max="2563" width="3.75" style="8" bestFit="1" customWidth="1"/>
    <col min="2564" max="2564" width="11.125" style="8" customWidth="1"/>
    <col min="2565" max="2565" width="6" style="8" customWidth="1"/>
    <col min="2566" max="2566" width="5.125" style="8" customWidth="1"/>
    <col min="2567" max="2567" width="5.75" style="8" customWidth="1"/>
    <col min="2568" max="2568" width="3.125" style="8" customWidth="1"/>
    <col min="2569" max="2569" width="12.875" style="8" customWidth="1"/>
    <col min="2570" max="2570" width="2.875" style="8" customWidth="1"/>
    <col min="2571" max="2571" width="83.875" style="8" customWidth="1"/>
    <col min="2572" max="2816" width="11.375" style="8"/>
    <col min="2817" max="2817" width="16.75" style="8" customWidth="1"/>
    <col min="2818" max="2818" width="11.125" style="8" customWidth="1"/>
    <col min="2819" max="2819" width="3.75" style="8" bestFit="1" customWidth="1"/>
    <col min="2820" max="2820" width="11.125" style="8" customWidth="1"/>
    <col min="2821" max="2821" width="6" style="8" customWidth="1"/>
    <col min="2822" max="2822" width="5.125" style="8" customWidth="1"/>
    <col min="2823" max="2823" width="5.75" style="8" customWidth="1"/>
    <col min="2824" max="2824" width="3.125" style="8" customWidth="1"/>
    <col min="2825" max="2825" width="12.875" style="8" customWidth="1"/>
    <col min="2826" max="2826" width="2.875" style="8" customWidth="1"/>
    <col min="2827" max="2827" width="83.875" style="8" customWidth="1"/>
    <col min="2828" max="3072" width="11.375" style="8"/>
    <col min="3073" max="3073" width="16.75" style="8" customWidth="1"/>
    <col min="3074" max="3074" width="11.125" style="8" customWidth="1"/>
    <col min="3075" max="3075" width="3.75" style="8" bestFit="1" customWidth="1"/>
    <col min="3076" max="3076" width="11.125" style="8" customWidth="1"/>
    <col min="3077" max="3077" width="6" style="8" customWidth="1"/>
    <col min="3078" max="3078" width="5.125" style="8" customWidth="1"/>
    <col min="3079" max="3079" width="5.75" style="8" customWidth="1"/>
    <col min="3080" max="3080" width="3.125" style="8" customWidth="1"/>
    <col min="3081" max="3081" width="12.875" style="8" customWidth="1"/>
    <col min="3082" max="3082" width="2.875" style="8" customWidth="1"/>
    <col min="3083" max="3083" width="83.875" style="8" customWidth="1"/>
    <col min="3084" max="3328" width="11.375" style="8"/>
    <col min="3329" max="3329" width="16.75" style="8" customWidth="1"/>
    <col min="3330" max="3330" width="11.125" style="8" customWidth="1"/>
    <col min="3331" max="3331" width="3.75" style="8" bestFit="1" customWidth="1"/>
    <col min="3332" max="3332" width="11.125" style="8" customWidth="1"/>
    <col min="3333" max="3333" width="6" style="8" customWidth="1"/>
    <col min="3334" max="3334" width="5.125" style="8" customWidth="1"/>
    <col min="3335" max="3335" width="5.75" style="8" customWidth="1"/>
    <col min="3336" max="3336" width="3.125" style="8" customWidth="1"/>
    <col min="3337" max="3337" width="12.875" style="8" customWidth="1"/>
    <col min="3338" max="3338" width="2.875" style="8" customWidth="1"/>
    <col min="3339" max="3339" width="83.875" style="8" customWidth="1"/>
    <col min="3340" max="3584" width="11.375" style="8"/>
    <col min="3585" max="3585" width="16.75" style="8" customWidth="1"/>
    <col min="3586" max="3586" width="11.125" style="8" customWidth="1"/>
    <col min="3587" max="3587" width="3.75" style="8" bestFit="1" customWidth="1"/>
    <col min="3588" max="3588" width="11.125" style="8" customWidth="1"/>
    <col min="3589" max="3589" width="6" style="8" customWidth="1"/>
    <col min="3590" max="3590" width="5.125" style="8" customWidth="1"/>
    <col min="3591" max="3591" width="5.75" style="8" customWidth="1"/>
    <col min="3592" max="3592" width="3.125" style="8" customWidth="1"/>
    <col min="3593" max="3593" width="12.875" style="8" customWidth="1"/>
    <col min="3594" max="3594" width="2.875" style="8" customWidth="1"/>
    <col min="3595" max="3595" width="83.875" style="8" customWidth="1"/>
    <col min="3596" max="3840" width="11.375" style="8"/>
    <col min="3841" max="3841" width="16.75" style="8" customWidth="1"/>
    <col min="3842" max="3842" width="11.125" style="8" customWidth="1"/>
    <col min="3843" max="3843" width="3.75" style="8" bestFit="1" customWidth="1"/>
    <col min="3844" max="3844" width="11.125" style="8" customWidth="1"/>
    <col min="3845" max="3845" width="6" style="8" customWidth="1"/>
    <col min="3846" max="3846" width="5.125" style="8" customWidth="1"/>
    <col min="3847" max="3847" width="5.75" style="8" customWidth="1"/>
    <col min="3848" max="3848" width="3.125" style="8" customWidth="1"/>
    <col min="3849" max="3849" width="12.875" style="8" customWidth="1"/>
    <col min="3850" max="3850" width="2.875" style="8" customWidth="1"/>
    <col min="3851" max="3851" width="83.875" style="8" customWidth="1"/>
    <col min="3852" max="4096" width="11.375" style="8"/>
    <col min="4097" max="4097" width="16.75" style="8" customWidth="1"/>
    <col min="4098" max="4098" width="11.125" style="8" customWidth="1"/>
    <col min="4099" max="4099" width="3.75" style="8" bestFit="1" customWidth="1"/>
    <col min="4100" max="4100" width="11.125" style="8" customWidth="1"/>
    <col min="4101" max="4101" width="6" style="8" customWidth="1"/>
    <col min="4102" max="4102" width="5.125" style="8" customWidth="1"/>
    <col min="4103" max="4103" width="5.75" style="8" customWidth="1"/>
    <col min="4104" max="4104" width="3.125" style="8" customWidth="1"/>
    <col min="4105" max="4105" width="12.875" style="8" customWidth="1"/>
    <col min="4106" max="4106" width="2.875" style="8" customWidth="1"/>
    <col min="4107" max="4107" width="83.875" style="8" customWidth="1"/>
    <col min="4108" max="4352" width="11.375" style="8"/>
    <col min="4353" max="4353" width="16.75" style="8" customWidth="1"/>
    <col min="4354" max="4354" width="11.125" style="8" customWidth="1"/>
    <col min="4355" max="4355" width="3.75" style="8" bestFit="1" customWidth="1"/>
    <col min="4356" max="4356" width="11.125" style="8" customWidth="1"/>
    <col min="4357" max="4357" width="6" style="8" customWidth="1"/>
    <col min="4358" max="4358" width="5.125" style="8" customWidth="1"/>
    <col min="4359" max="4359" width="5.75" style="8" customWidth="1"/>
    <col min="4360" max="4360" width="3.125" style="8" customWidth="1"/>
    <col min="4361" max="4361" width="12.875" style="8" customWidth="1"/>
    <col min="4362" max="4362" width="2.875" style="8" customWidth="1"/>
    <col min="4363" max="4363" width="83.875" style="8" customWidth="1"/>
    <col min="4364" max="4608" width="11.375" style="8"/>
    <col min="4609" max="4609" width="16.75" style="8" customWidth="1"/>
    <col min="4610" max="4610" width="11.125" style="8" customWidth="1"/>
    <col min="4611" max="4611" width="3.75" style="8" bestFit="1" customWidth="1"/>
    <col min="4612" max="4612" width="11.125" style="8" customWidth="1"/>
    <col min="4613" max="4613" width="6" style="8" customWidth="1"/>
    <col min="4614" max="4614" width="5.125" style="8" customWidth="1"/>
    <col min="4615" max="4615" width="5.75" style="8" customWidth="1"/>
    <col min="4616" max="4616" width="3.125" style="8" customWidth="1"/>
    <col min="4617" max="4617" width="12.875" style="8" customWidth="1"/>
    <col min="4618" max="4618" width="2.875" style="8" customWidth="1"/>
    <col min="4619" max="4619" width="83.875" style="8" customWidth="1"/>
    <col min="4620" max="4864" width="11.375" style="8"/>
    <col min="4865" max="4865" width="16.75" style="8" customWidth="1"/>
    <col min="4866" max="4866" width="11.125" style="8" customWidth="1"/>
    <col min="4867" max="4867" width="3.75" style="8" bestFit="1" customWidth="1"/>
    <col min="4868" max="4868" width="11.125" style="8" customWidth="1"/>
    <col min="4869" max="4869" width="6" style="8" customWidth="1"/>
    <col min="4870" max="4870" width="5.125" style="8" customWidth="1"/>
    <col min="4871" max="4871" width="5.75" style="8" customWidth="1"/>
    <col min="4872" max="4872" width="3.125" style="8" customWidth="1"/>
    <col min="4873" max="4873" width="12.875" style="8" customWidth="1"/>
    <col min="4874" max="4874" width="2.875" style="8" customWidth="1"/>
    <col min="4875" max="4875" width="83.875" style="8" customWidth="1"/>
    <col min="4876" max="5120" width="11.375" style="8"/>
    <col min="5121" max="5121" width="16.75" style="8" customWidth="1"/>
    <col min="5122" max="5122" width="11.125" style="8" customWidth="1"/>
    <col min="5123" max="5123" width="3.75" style="8" bestFit="1" customWidth="1"/>
    <col min="5124" max="5124" width="11.125" style="8" customWidth="1"/>
    <col min="5125" max="5125" width="6" style="8" customWidth="1"/>
    <col min="5126" max="5126" width="5.125" style="8" customWidth="1"/>
    <col min="5127" max="5127" width="5.75" style="8" customWidth="1"/>
    <col min="5128" max="5128" width="3.125" style="8" customWidth="1"/>
    <col min="5129" max="5129" width="12.875" style="8" customWidth="1"/>
    <col min="5130" max="5130" width="2.875" style="8" customWidth="1"/>
    <col min="5131" max="5131" width="83.875" style="8" customWidth="1"/>
    <col min="5132" max="5376" width="11.375" style="8"/>
    <col min="5377" max="5377" width="16.75" style="8" customWidth="1"/>
    <col min="5378" max="5378" width="11.125" style="8" customWidth="1"/>
    <col min="5379" max="5379" width="3.75" style="8" bestFit="1" customWidth="1"/>
    <col min="5380" max="5380" width="11.125" style="8" customWidth="1"/>
    <col min="5381" max="5381" width="6" style="8" customWidth="1"/>
    <col min="5382" max="5382" width="5.125" style="8" customWidth="1"/>
    <col min="5383" max="5383" width="5.75" style="8" customWidth="1"/>
    <col min="5384" max="5384" width="3.125" style="8" customWidth="1"/>
    <col min="5385" max="5385" width="12.875" style="8" customWidth="1"/>
    <col min="5386" max="5386" width="2.875" style="8" customWidth="1"/>
    <col min="5387" max="5387" width="83.875" style="8" customWidth="1"/>
    <col min="5388" max="5632" width="11.375" style="8"/>
    <col min="5633" max="5633" width="16.75" style="8" customWidth="1"/>
    <col min="5634" max="5634" width="11.125" style="8" customWidth="1"/>
    <col min="5635" max="5635" width="3.75" style="8" bestFit="1" customWidth="1"/>
    <col min="5636" max="5636" width="11.125" style="8" customWidth="1"/>
    <col min="5637" max="5637" width="6" style="8" customWidth="1"/>
    <col min="5638" max="5638" width="5.125" style="8" customWidth="1"/>
    <col min="5639" max="5639" width="5.75" style="8" customWidth="1"/>
    <col min="5640" max="5640" width="3.125" style="8" customWidth="1"/>
    <col min="5641" max="5641" width="12.875" style="8" customWidth="1"/>
    <col min="5642" max="5642" width="2.875" style="8" customWidth="1"/>
    <col min="5643" max="5643" width="83.875" style="8" customWidth="1"/>
    <col min="5644" max="5888" width="11.375" style="8"/>
    <col min="5889" max="5889" width="16.75" style="8" customWidth="1"/>
    <col min="5890" max="5890" width="11.125" style="8" customWidth="1"/>
    <col min="5891" max="5891" width="3.75" style="8" bestFit="1" customWidth="1"/>
    <col min="5892" max="5892" width="11.125" style="8" customWidth="1"/>
    <col min="5893" max="5893" width="6" style="8" customWidth="1"/>
    <col min="5894" max="5894" width="5.125" style="8" customWidth="1"/>
    <col min="5895" max="5895" width="5.75" style="8" customWidth="1"/>
    <col min="5896" max="5896" width="3.125" style="8" customWidth="1"/>
    <col min="5897" max="5897" width="12.875" style="8" customWidth="1"/>
    <col min="5898" max="5898" width="2.875" style="8" customWidth="1"/>
    <col min="5899" max="5899" width="83.875" style="8" customWidth="1"/>
    <col min="5900" max="6144" width="11.375" style="8"/>
    <col min="6145" max="6145" width="16.75" style="8" customWidth="1"/>
    <col min="6146" max="6146" width="11.125" style="8" customWidth="1"/>
    <col min="6147" max="6147" width="3.75" style="8" bestFit="1" customWidth="1"/>
    <col min="6148" max="6148" width="11.125" style="8" customWidth="1"/>
    <col min="6149" max="6149" width="6" style="8" customWidth="1"/>
    <col min="6150" max="6150" width="5.125" style="8" customWidth="1"/>
    <col min="6151" max="6151" width="5.75" style="8" customWidth="1"/>
    <col min="6152" max="6152" width="3.125" style="8" customWidth="1"/>
    <col min="6153" max="6153" width="12.875" style="8" customWidth="1"/>
    <col min="6154" max="6154" width="2.875" style="8" customWidth="1"/>
    <col min="6155" max="6155" width="83.875" style="8" customWidth="1"/>
    <col min="6156" max="6400" width="11.375" style="8"/>
    <col min="6401" max="6401" width="16.75" style="8" customWidth="1"/>
    <col min="6402" max="6402" width="11.125" style="8" customWidth="1"/>
    <col min="6403" max="6403" width="3.75" style="8" bestFit="1" customWidth="1"/>
    <col min="6404" max="6404" width="11.125" style="8" customWidth="1"/>
    <col min="6405" max="6405" width="6" style="8" customWidth="1"/>
    <col min="6406" max="6406" width="5.125" style="8" customWidth="1"/>
    <col min="6407" max="6407" width="5.75" style="8" customWidth="1"/>
    <col min="6408" max="6408" width="3.125" style="8" customWidth="1"/>
    <col min="6409" max="6409" width="12.875" style="8" customWidth="1"/>
    <col min="6410" max="6410" width="2.875" style="8" customWidth="1"/>
    <col min="6411" max="6411" width="83.875" style="8" customWidth="1"/>
    <col min="6412" max="6656" width="11.375" style="8"/>
    <col min="6657" max="6657" width="16.75" style="8" customWidth="1"/>
    <col min="6658" max="6658" width="11.125" style="8" customWidth="1"/>
    <col min="6659" max="6659" width="3.75" style="8" bestFit="1" customWidth="1"/>
    <col min="6660" max="6660" width="11.125" style="8" customWidth="1"/>
    <col min="6661" max="6661" width="6" style="8" customWidth="1"/>
    <col min="6662" max="6662" width="5.125" style="8" customWidth="1"/>
    <col min="6663" max="6663" width="5.75" style="8" customWidth="1"/>
    <col min="6664" max="6664" width="3.125" style="8" customWidth="1"/>
    <col min="6665" max="6665" width="12.875" style="8" customWidth="1"/>
    <col min="6666" max="6666" width="2.875" style="8" customWidth="1"/>
    <col min="6667" max="6667" width="83.875" style="8" customWidth="1"/>
    <col min="6668" max="6912" width="11.375" style="8"/>
    <col min="6913" max="6913" width="16.75" style="8" customWidth="1"/>
    <col min="6914" max="6914" width="11.125" style="8" customWidth="1"/>
    <col min="6915" max="6915" width="3.75" style="8" bestFit="1" customWidth="1"/>
    <col min="6916" max="6916" width="11.125" style="8" customWidth="1"/>
    <col min="6917" max="6917" width="6" style="8" customWidth="1"/>
    <col min="6918" max="6918" width="5.125" style="8" customWidth="1"/>
    <col min="6919" max="6919" width="5.75" style="8" customWidth="1"/>
    <col min="6920" max="6920" width="3.125" style="8" customWidth="1"/>
    <col min="6921" max="6921" width="12.875" style="8" customWidth="1"/>
    <col min="6922" max="6922" width="2.875" style="8" customWidth="1"/>
    <col min="6923" max="6923" width="83.875" style="8" customWidth="1"/>
    <col min="6924" max="7168" width="11.375" style="8"/>
    <col min="7169" max="7169" width="16.75" style="8" customWidth="1"/>
    <col min="7170" max="7170" width="11.125" style="8" customWidth="1"/>
    <col min="7171" max="7171" width="3.75" style="8" bestFit="1" customWidth="1"/>
    <col min="7172" max="7172" width="11.125" style="8" customWidth="1"/>
    <col min="7173" max="7173" width="6" style="8" customWidth="1"/>
    <col min="7174" max="7174" width="5.125" style="8" customWidth="1"/>
    <col min="7175" max="7175" width="5.75" style="8" customWidth="1"/>
    <col min="7176" max="7176" width="3.125" style="8" customWidth="1"/>
    <col min="7177" max="7177" width="12.875" style="8" customWidth="1"/>
    <col min="7178" max="7178" width="2.875" style="8" customWidth="1"/>
    <col min="7179" max="7179" width="83.875" style="8" customWidth="1"/>
    <col min="7180" max="7424" width="11.375" style="8"/>
    <col min="7425" max="7425" width="16.75" style="8" customWidth="1"/>
    <col min="7426" max="7426" width="11.125" style="8" customWidth="1"/>
    <col min="7427" max="7427" width="3.75" style="8" bestFit="1" customWidth="1"/>
    <col min="7428" max="7428" width="11.125" style="8" customWidth="1"/>
    <col min="7429" max="7429" width="6" style="8" customWidth="1"/>
    <col min="7430" max="7430" width="5.125" style="8" customWidth="1"/>
    <col min="7431" max="7431" width="5.75" style="8" customWidth="1"/>
    <col min="7432" max="7432" width="3.125" style="8" customWidth="1"/>
    <col min="7433" max="7433" width="12.875" style="8" customWidth="1"/>
    <col min="7434" max="7434" width="2.875" style="8" customWidth="1"/>
    <col min="7435" max="7435" width="83.875" style="8" customWidth="1"/>
    <col min="7436" max="7680" width="11.375" style="8"/>
    <col min="7681" max="7681" width="16.75" style="8" customWidth="1"/>
    <col min="7682" max="7682" width="11.125" style="8" customWidth="1"/>
    <col min="7683" max="7683" width="3.75" style="8" bestFit="1" customWidth="1"/>
    <col min="7684" max="7684" width="11.125" style="8" customWidth="1"/>
    <col min="7685" max="7685" width="6" style="8" customWidth="1"/>
    <col min="7686" max="7686" width="5.125" style="8" customWidth="1"/>
    <col min="7687" max="7687" width="5.75" style="8" customWidth="1"/>
    <col min="7688" max="7688" width="3.125" style="8" customWidth="1"/>
    <col min="7689" max="7689" width="12.875" style="8" customWidth="1"/>
    <col min="7690" max="7690" width="2.875" style="8" customWidth="1"/>
    <col min="7691" max="7691" width="83.875" style="8" customWidth="1"/>
    <col min="7692" max="7936" width="11.375" style="8"/>
    <col min="7937" max="7937" width="16.75" style="8" customWidth="1"/>
    <col min="7938" max="7938" width="11.125" style="8" customWidth="1"/>
    <col min="7939" max="7939" width="3.75" style="8" bestFit="1" customWidth="1"/>
    <col min="7940" max="7940" width="11.125" style="8" customWidth="1"/>
    <col min="7941" max="7941" width="6" style="8" customWidth="1"/>
    <col min="7942" max="7942" width="5.125" style="8" customWidth="1"/>
    <col min="7943" max="7943" width="5.75" style="8" customWidth="1"/>
    <col min="7944" max="7944" width="3.125" style="8" customWidth="1"/>
    <col min="7945" max="7945" width="12.875" style="8" customWidth="1"/>
    <col min="7946" max="7946" width="2.875" style="8" customWidth="1"/>
    <col min="7947" max="7947" width="83.875" style="8" customWidth="1"/>
    <col min="7948" max="8192" width="11.375" style="8"/>
    <col min="8193" max="8193" width="16.75" style="8" customWidth="1"/>
    <col min="8194" max="8194" width="11.125" style="8" customWidth="1"/>
    <col min="8195" max="8195" width="3.75" style="8" bestFit="1" customWidth="1"/>
    <col min="8196" max="8196" width="11.125" style="8" customWidth="1"/>
    <col min="8197" max="8197" width="6" style="8" customWidth="1"/>
    <col min="8198" max="8198" width="5.125" style="8" customWidth="1"/>
    <col min="8199" max="8199" width="5.75" style="8" customWidth="1"/>
    <col min="8200" max="8200" width="3.125" style="8" customWidth="1"/>
    <col min="8201" max="8201" width="12.875" style="8" customWidth="1"/>
    <col min="8202" max="8202" width="2.875" style="8" customWidth="1"/>
    <col min="8203" max="8203" width="83.875" style="8" customWidth="1"/>
    <col min="8204" max="8448" width="11.375" style="8"/>
    <col min="8449" max="8449" width="16.75" style="8" customWidth="1"/>
    <col min="8450" max="8450" width="11.125" style="8" customWidth="1"/>
    <col min="8451" max="8451" width="3.75" style="8" bestFit="1" customWidth="1"/>
    <col min="8452" max="8452" width="11.125" style="8" customWidth="1"/>
    <col min="8453" max="8453" width="6" style="8" customWidth="1"/>
    <col min="8454" max="8454" width="5.125" style="8" customWidth="1"/>
    <col min="8455" max="8455" width="5.75" style="8" customWidth="1"/>
    <col min="8456" max="8456" width="3.125" style="8" customWidth="1"/>
    <col min="8457" max="8457" width="12.875" style="8" customWidth="1"/>
    <col min="8458" max="8458" width="2.875" style="8" customWidth="1"/>
    <col min="8459" max="8459" width="83.875" style="8" customWidth="1"/>
    <col min="8460" max="8704" width="11.375" style="8"/>
    <col min="8705" max="8705" width="16.75" style="8" customWidth="1"/>
    <col min="8706" max="8706" width="11.125" style="8" customWidth="1"/>
    <col min="8707" max="8707" width="3.75" style="8" bestFit="1" customWidth="1"/>
    <col min="8708" max="8708" width="11.125" style="8" customWidth="1"/>
    <col min="8709" max="8709" width="6" style="8" customWidth="1"/>
    <col min="8710" max="8710" width="5.125" style="8" customWidth="1"/>
    <col min="8711" max="8711" width="5.75" style="8" customWidth="1"/>
    <col min="8712" max="8712" width="3.125" style="8" customWidth="1"/>
    <col min="8713" max="8713" width="12.875" style="8" customWidth="1"/>
    <col min="8714" max="8714" width="2.875" style="8" customWidth="1"/>
    <col min="8715" max="8715" width="83.875" style="8" customWidth="1"/>
    <col min="8716" max="8960" width="11.375" style="8"/>
    <col min="8961" max="8961" width="16.75" style="8" customWidth="1"/>
    <col min="8962" max="8962" width="11.125" style="8" customWidth="1"/>
    <col min="8963" max="8963" width="3.75" style="8" bestFit="1" customWidth="1"/>
    <col min="8964" max="8964" width="11.125" style="8" customWidth="1"/>
    <col min="8965" max="8965" width="6" style="8" customWidth="1"/>
    <col min="8966" max="8966" width="5.125" style="8" customWidth="1"/>
    <col min="8967" max="8967" width="5.75" style="8" customWidth="1"/>
    <col min="8968" max="8968" width="3.125" style="8" customWidth="1"/>
    <col min="8969" max="8969" width="12.875" style="8" customWidth="1"/>
    <col min="8970" max="8970" width="2.875" style="8" customWidth="1"/>
    <col min="8971" max="8971" width="83.875" style="8" customWidth="1"/>
    <col min="8972" max="9216" width="11.375" style="8"/>
    <col min="9217" max="9217" width="16.75" style="8" customWidth="1"/>
    <col min="9218" max="9218" width="11.125" style="8" customWidth="1"/>
    <col min="9219" max="9219" width="3.75" style="8" bestFit="1" customWidth="1"/>
    <col min="9220" max="9220" width="11.125" style="8" customWidth="1"/>
    <col min="9221" max="9221" width="6" style="8" customWidth="1"/>
    <col min="9222" max="9222" width="5.125" style="8" customWidth="1"/>
    <col min="9223" max="9223" width="5.75" style="8" customWidth="1"/>
    <col min="9224" max="9224" width="3.125" style="8" customWidth="1"/>
    <col min="9225" max="9225" width="12.875" style="8" customWidth="1"/>
    <col min="9226" max="9226" width="2.875" style="8" customWidth="1"/>
    <col min="9227" max="9227" width="83.875" style="8" customWidth="1"/>
    <col min="9228" max="9472" width="11.375" style="8"/>
    <col min="9473" max="9473" width="16.75" style="8" customWidth="1"/>
    <col min="9474" max="9474" width="11.125" style="8" customWidth="1"/>
    <col min="9475" max="9475" width="3.75" style="8" bestFit="1" customWidth="1"/>
    <col min="9476" max="9476" width="11.125" style="8" customWidth="1"/>
    <col min="9477" max="9477" width="6" style="8" customWidth="1"/>
    <col min="9478" max="9478" width="5.125" style="8" customWidth="1"/>
    <col min="9479" max="9479" width="5.75" style="8" customWidth="1"/>
    <col min="9480" max="9480" width="3.125" style="8" customWidth="1"/>
    <col min="9481" max="9481" width="12.875" style="8" customWidth="1"/>
    <col min="9482" max="9482" width="2.875" style="8" customWidth="1"/>
    <col min="9483" max="9483" width="83.875" style="8" customWidth="1"/>
    <col min="9484" max="9728" width="11.375" style="8"/>
    <col min="9729" max="9729" width="16.75" style="8" customWidth="1"/>
    <col min="9730" max="9730" width="11.125" style="8" customWidth="1"/>
    <col min="9731" max="9731" width="3.75" style="8" bestFit="1" customWidth="1"/>
    <col min="9732" max="9732" width="11.125" style="8" customWidth="1"/>
    <col min="9733" max="9733" width="6" style="8" customWidth="1"/>
    <col min="9734" max="9734" width="5.125" style="8" customWidth="1"/>
    <col min="9735" max="9735" width="5.75" style="8" customWidth="1"/>
    <col min="9736" max="9736" width="3.125" style="8" customWidth="1"/>
    <col min="9737" max="9737" width="12.875" style="8" customWidth="1"/>
    <col min="9738" max="9738" width="2.875" style="8" customWidth="1"/>
    <col min="9739" max="9739" width="83.875" style="8" customWidth="1"/>
    <col min="9740" max="9984" width="11.375" style="8"/>
    <col min="9985" max="9985" width="16.75" style="8" customWidth="1"/>
    <col min="9986" max="9986" width="11.125" style="8" customWidth="1"/>
    <col min="9987" max="9987" width="3.75" style="8" bestFit="1" customWidth="1"/>
    <col min="9988" max="9988" width="11.125" style="8" customWidth="1"/>
    <col min="9989" max="9989" width="6" style="8" customWidth="1"/>
    <col min="9990" max="9990" width="5.125" style="8" customWidth="1"/>
    <col min="9991" max="9991" width="5.75" style="8" customWidth="1"/>
    <col min="9992" max="9992" width="3.125" style="8" customWidth="1"/>
    <col min="9993" max="9993" width="12.875" style="8" customWidth="1"/>
    <col min="9994" max="9994" width="2.875" style="8" customWidth="1"/>
    <col min="9995" max="9995" width="83.875" style="8" customWidth="1"/>
    <col min="9996" max="10240" width="11.375" style="8"/>
    <col min="10241" max="10241" width="16.75" style="8" customWidth="1"/>
    <col min="10242" max="10242" width="11.125" style="8" customWidth="1"/>
    <col min="10243" max="10243" width="3.75" style="8" bestFit="1" customWidth="1"/>
    <col min="10244" max="10244" width="11.125" style="8" customWidth="1"/>
    <col min="10245" max="10245" width="6" style="8" customWidth="1"/>
    <col min="10246" max="10246" width="5.125" style="8" customWidth="1"/>
    <col min="10247" max="10247" width="5.75" style="8" customWidth="1"/>
    <col min="10248" max="10248" width="3.125" style="8" customWidth="1"/>
    <col min="10249" max="10249" width="12.875" style="8" customWidth="1"/>
    <col min="10250" max="10250" width="2.875" style="8" customWidth="1"/>
    <col min="10251" max="10251" width="83.875" style="8" customWidth="1"/>
    <col min="10252" max="10496" width="11.375" style="8"/>
    <col min="10497" max="10497" width="16.75" style="8" customWidth="1"/>
    <col min="10498" max="10498" width="11.125" style="8" customWidth="1"/>
    <col min="10499" max="10499" width="3.75" style="8" bestFit="1" customWidth="1"/>
    <col min="10500" max="10500" width="11.125" style="8" customWidth="1"/>
    <col min="10501" max="10501" width="6" style="8" customWidth="1"/>
    <col min="10502" max="10502" width="5.125" style="8" customWidth="1"/>
    <col min="10503" max="10503" width="5.75" style="8" customWidth="1"/>
    <col min="10504" max="10504" width="3.125" style="8" customWidth="1"/>
    <col min="10505" max="10505" width="12.875" style="8" customWidth="1"/>
    <col min="10506" max="10506" width="2.875" style="8" customWidth="1"/>
    <col min="10507" max="10507" width="83.875" style="8" customWidth="1"/>
    <col min="10508" max="10752" width="11.375" style="8"/>
    <col min="10753" max="10753" width="16.75" style="8" customWidth="1"/>
    <col min="10754" max="10754" width="11.125" style="8" customWidth="1"/>
    <col min="10755" max="10755" width="3.75" style="8" bestFit="1" customWidth="1"/>
    <col min="10756" max="10756" width="11.125" style="8" customWidth="1"/>
    <col min="10757" max="10757" width="6" style="8" customWidth="1"/>
    <col min="10758" max="10758" width="5.125" style="8" customWidth="1"/>
    <col min="10759" max="10759" width="5.75" style="8" customWidth="1"/>
    <col min="10760" max="10760" width="3.125" style="8" customWidth="1"/>
    <col min="10761" max="10761" width="12.875" style="8" customWidth="1"/>
    <col min="10762" max="10762" width="2.875" style="8" customWidth="1"/>
    <col min="10763" max="10763" width="83.875" style="8" customWidth="1"/>
    <col min="10764" max="11008" width="11.375" style="8"/>
    <col min="11009" max="11009" width="16.75" style="8" customWidth="1"/>
    <col min="11010" max="11010" width="11.125" style="8" customWidth="1"/>
    <col min="11011" max="11011" width="3.75" style="8" bestFit="1" customWidth="1"/>
    <col min="11012" max="11012" width="11.125" style="8" customWidth="1"/>
    <col min="11013" max="11013" width="6" style="8" customWidth="1"/>
    <col min="11014" max="11014" width="5.125" style="8" customWidth="1"/>
    <col min="11015" max="11015" width="5.75" style="8" customWidth="1"/>
    <col min="11016" max="11016" width="3.125" style="8" customWidth="1"/>
    <col min="11017" max="11017" width="12.875" style="8" customWidth="1"/>
    <col min="11018" max="11018" width="2.875" style="8" customWidth="1"/>
    <col min="11019" max="11019" width="83.875" style="8" customWidth="1"/>
    <col min="11020" max="11264" width="11.375" style="8"/>
    <col min="11265" max="11265" width="16.75" style="8" customWidth="1"/>
    <col min="11266" max="11266" width="11.125" style="8" customWidth="1"/>
    <col min="11267" max="11267" width="3.75" style="8" bestFit="1" customWidth="1"/>
    <col min="11268" max="11268" width="11.125" style="8" customWidth="1"/>
    <col min="11269" max="11269" width="6" style="8" customWidth="1"/>
    <col min="11270" max="11270" width="5.125" style="8" customWidth="1"/>
    <col min="11271" max="11271" width="5.75" style="8" customWidth="1"/>
    <col min="11272" max="11272" width="3.125" style="8" customWidth="1"/>
    <col min="11273" max="11273" width="12.875" style="8" customWidth="1"/>
    <col min="11274" max="11274" width="2.875" style="8" customWidth="1"/>
    <col min="11275" max="11275" width="83.875" style="8" customWidth="1"/>
    <col min="11276" max="11520" width="11.375" style="8"/>
    <col min="11521" max="11521" width="16.75" style="8" customWidth="1"/>
    <col min="11522" max="11522" width="11.125" style="8" customWidth="1"/>
    <col min="11523" max="11523" width="3.75" style="8" bestFit="1" customWidth="1"/>
    <col min="11524" max="11524" width="11.125" style="8" customWidth="1"/>
    <col min="11525" max="11525" width="6" style="8" customWidth="1"/>
    <col min="11526" max="11526" width="5.125" style="8" customWidth="1"/>
    <col min="11527" max="11527" width="5.75" style="8" customWidth="1"/>
    <col min="11528" max="11528" width="3.125" style="8" customWidth="1"/>
    <col min="11529" max="11529" width="12.875" style="8" customWidth="1"/>
    <col min="11530" max="11530" width="2.875" style="8" customWidth="1"/>
    <col min="11531" max="11531" width="83.875" style="8" customWidth="1"/>
    <col min="11532" max="11776" width="11.375" style="8"/>
    <col min="11777" max="11777" width="16.75" style="8" customWidth="1"/>
    <col min="11778" max="11778" width="11.125" style="8" customWidth="1"/>
    <col min="11779" max="11779" width="3.75" style="8" bestFit="1" customWidth="1"/>
    <col min="11780" max="11780" width="11.125" style="8" customWidth="1"/>
    <col min="11781" max="11781" width="6" style="8" customWidth="1"/>
    <col min="11782" max="11782" width="5.125" style="8" customWidth="1"/>
    <col min="11783" max="11783" width="5.75" style="8" customWidth="1"/>
    <col min="11784" max="11784" width="3.125" style="8" customWidth="1"/>
    <col min="11785" max="11785" width="12.875" style="8" customWidth="1"/>
    <col min="11786" max="11786" width="2.875" style="8" customWidth="1"/>
    <col min="11787" max="11787" width="83.875" style="8" customWidth="1"/>
    <col min="11788" max="12032" width="11.375" style="8"/>
    <col min="12033" max="12033" width="16.75" style="8" customWidth="1"/>
    <col min="12034" max="12034" width="11.125" style="8" customWidth="1"/>
    <col min="12035" max="12035" width="3.75" style="8" bestFit="1" customWidth="1"/>
    <col min="12036" max="12036" width="11.125" style="8" customWidth="1"/>
    <col min="12037" max="12037" width="6" style="8" customWidth="1"/>
    <col min="12038" max="12038" width="5.125" style="8" customWidth="1"/>
    <col min="12039" max="12039" width="5.75" style="8" customWidth="1"/>
    <col min="12040" max="12040" width="3.125" style="8" customWidth="1"/>
    <col min="12041" max="12041" width="12.875" style="8" customWidth="1"/>
    <col min="12042" max="12042" width="2.875" style="8" customWidth="1"/>
    <col min="12043" max="12043" width="83.875" style="8" customWidth="1"/>
    <col min="12044" max="12288" width="11.375" style="8"/>
    <col min="12289" max="12289" width="16.75" style="8" customWidth="1"/>
    <col min="12290" max="12290" width="11.125" style="8" customWidth="1"/>
    <col min="12291" max="12291" width="3.75" style="8" bestFit="1" customWidth="1"/>
    <col min="12292" max="12292" width="11.125" style="8" customWidth="1"/>
    <col min="12293" max="12293" width="6" style="8" customWidth="1"/>
    <col min="12294" max="12294" width="5.125" style="8" customWidth="1"/>
    <col min="12295" max="12295" width="5.75" style="8" customWidth="1"/>
    <col min="12296" max="12296" width="3.125" style="8" customWidth="1"/>
    <col min="12297" max="12297" width="12.875" style="8" customWidth="1"/>
    <col min="12298" max="12298" width="2.875" style="8" customWidth="1"/>
    <col min="12299" max="12299" width="83.875" style="8" customWidth="1"/>
    <col min="12300" max="12544" width="11.375" style="8"/>
    <col min="12545" max="12545" width="16.75" style="8" customWidth="1"/>
    <col min="12546" max="12546" width="11.125" style="8" customWidth="1"/>
    <col min="12547" max="12547" width="3.75" style="8" bestFit="1" customWidth="1"/>
    <col min="12548" max="12548" width="11.125" style="8" customWidth="1"/>
    <col min="12549" max="12549" width="6" style="8" customWidth="1"/>
    <col min="12550" max="12550" width="5.125" style="8" customWidth="1"/>
    <col min="12551" max="12551" width="5.75" style="8" customWidth="1"/>
    <col min="12552" max="12552" width="3.125" style="8" customWidth="1"/>
    <col min="12553" max="12553" width="12.875" style="8" customWidth="1"/>
    <col min="12554" max="12554" width="2.875" style="8" customWidth="1"/>
    <col min="12555" max="12555" width="83.875" style="8" customWidth="1"/>
    <col min="12556" max="12800" width="11.375" style="8"/>
    <col min="12801" max="12801" width="16.75" style="8" customWidth="1"/>
    <col min="12802" max="12802" width="11.125" style="8" customWidth="1"/>
    <col min="12803" max="12803" width="3.75" style="8" bestFit="1" customWidth="1"/>
    <col min="12804" max="12804" width="11.125" style="8" customWidth="1"/>
    <col min="12805" max="12805" width="6" style="8" customWidth="1"/>
    <col min="12806" max="12806" width="5.125" style="8" customWidth="1"/>
    <col min="12807" max="12807" width="5.75" style="8" customWidth="1"/>
    <col min="12808" max="12808" width="3.125" style="8" customWidth="1"/>
    <col min="12809" max="12809" width="12.875" style="8" customWidth="1"/>
    <col min="12810" max="12810" width="2.875" style="8" customWidth="1"/>
    <col min="12811" max="12811" width="83.875" style="8" customWidth="1"/>
    <col min="12812" max="13056" width="11.375" style="8"/>
    <col min="13057" max="13057" width="16.75" style="8" customWidth="1"/>
    <col min="13058" max="13058" width="11.125" style="8" customWidth="1"/>
    <col min="13059" max="13059" width="3.75" style="8" bestFit="1" customWidth="1"/>
    <col min="13060" max="13060" width="11.125" style="8" customWidth="1"/>
    <col min="13061" max="13061" width="6" style="8" customWidth="1"/>
    <col min="13062" max="13062" width="5.125" style="8" customWidth="1"/>
    <col min="13063" max="13063" width="5.75" style="8" customWidth="1"/>
    <col min="13064" max="13064" width="3.125" style="8" customWidth="1"/>
    <col min="13065" max="13065" width="12.875" style="8" customWidth="1"/>
    <col min="13066" max="13066" width="2.875" style="8" customWidth="1"/>
    <col min="13067" max="13067" width="83.875" style="8" customWidth="1"/>
    <col min="13068" max="13312" width="11.375" style="8"/>
    <col min="13313" max="13313" width="16.75" style="8" customWidth="1"/>
    <col min="13314" max="13314" width="11.125" style="8" customWidth="1"/>
    <col min="13315" max="13315" width="3.75" style="8" bestFit="1" customWidth="1"/>
    <col min="13316" max="13316" width="11.125" style="8" customWidth="1"/>
    <col min="13317" max="13317" width="6" style="8" customWidth="1"/>
    <col min="13318" max="13318" width="5.125" style="8" customWidth="1"/>
    <col min="13319" max="13319" width="5.75" style="8" customWidth="1"/>
    <col min="13320" max="13320" width="3.125" style="8" customWidth="1"/>
    <col min="13321" max="13321" width="12.875" style="8" customWidth="1"/>
    <col min="13322" max="13322" width="2.875" style="8" customWidth="1"/>
    <col min="13323" max="13323" width="83.875" style="8" customWidth="1"/>
    <col min="13324" max="13568" width="11.375" style="8"/>
    <col min="13569" max="13569" width="16.75" style="8" customWidth="1"/>
    <col min="13570" max="13570" width="11.125" style="8" customWidth="1"/>
    <col min="13571" max="13571" width="3.75" style="8" bestFit="1" customWidth="1"/>
    <col min="13572" max="13572" width="11.125" style="8" customWidth="1"/>
    <col min="13573" max="13573" width="6" style="8" customWidth="1"/>
    <col min="13574" max="13574" width="5.125" style="8" customWidth="1"/>
    <col min="13575" max="13575" width="5.75" style="8" customWidth="1"/>
    <col min="13576" max="13576" width="3.125" style="8" customWidth="1"/>
    <col min="13577" max="13577" width="12.875" style="8" customWidth="1"/>
    <col min="13578" max="13578" width="2.875" style="8" customWidth="1"/>
    <col min="13579" max="13579" width="83.875" style="8" customWidth="1"/>
    <col min="13580" max="13824" width="11.375" style="8"/>
    <col min="13825" max="13825" width="16.75" style="8" customWidth="1"/>
    <col min="13826" max="13826" width="11.125" style="8" customWidth="1"/>
    <col min="13827" max="13827" width="3.75" style="8" bestFit="1" customWidth="1"/>
    <col min="13828" max="13828" width="11.125" style="8" customWidth="1"/>
    <col min="13829" max="13829" width="6" style="8" customWidth="1"/>
    <col min="13830" max="13830" width="5.125" style="8" customWidth="1"/>
    <col min="13831" max="13831" width="5.75" style="8" customWidth="1"/>
    <col min="13832" max="13832" width="3.125" style="8" customWidth="1"/>
    <col min="13833" max="13833" width="12.875" style="8" customWidth="1"/>
    <col min="13834" max="13834" width="2.875" style="8" customWidth="1"/>
    <col min="13835" max="13835" width="83.875" style="8" customWidth="1"/>
    <col min="13836" max="14080" width="11.375" style="8"/>
    <col min="14081" max="14081" width="16.75" style="8" customWidth="1"/>
    <col min="14082" max="14082" width="11.125" style="8" customWidth="1"/>
    <col min="14083" max="14083" width="3.75" style="8" bestFit="1" customWidth="1"/>
    <col min="14084" max="14084" width="11.125" style="8" customWidth="1"/>
    <col min="14085" max="14085" width="6" style="8" customWidth="1"/>
    <col min="14086" max="14086" width="5.125" style="8" customWidth="1"/>
    <col min="14087" max="14087" width="5.75" style="8" customWidth="1"/>
    <col min="14088" max="14088" width="3.125" style="8" customWidth="1"/>
    <col min="14089" max="14089" width="12.875" style="8" customWidth="1"/>
    <col min="14090" max="14090" width="2.875" style="8" customWidth="1"/>
    <col min="14091" max="14091" width="83.875" style="8" customWidth="1"/>
    <col min="14092" max="14336" width="11.375" style="8"/>
    <col min="14337" max="14337" width="16.75" style="8" customWidth="1"/>
    <col min="14338" max="14338" width="11.125" style="8" customWidth="1"/>
    <col min="14339" max="14339" width="3.75" style="8" bestFit="1" customWidth="1"/>
    <col min="14340" max="14340" width="11.125" style="8" customWidth="1"/>
    <col min="14341" max="14341" width="6" style="8" customWidth="1"/>
    <col min="14342" max="14342" width="5.125" style="8" customWidth="1"/>
    <col min="14343" max="14343" width="5.75" style="8" customWidth="1"/>
    <col min="14344" max="14344" width="3.125" style="8" customWidth="1"/>
    <col min="14345" max="14345" width="12.875" style="8" customWidth="1"/>
    <col min="14346" max="14346" width="2.875" style="8" customWidth="1"/>
    <col min="14347" max="14347" width="83.875" style="8" customWidth="1"/>
    <col min="14348" max="14592" width="11.375" style="8"/>
    <col min="14593" max="14593" width="16.75" style="8" customWidth="1"/>
    <col min="14594" max="14594" width="11.125" style="8" customWidth="1"/>
    <col min="14595" max="14595" width="3.75" style="8" bestFit="1" customWidth="1"/>
    <col min="14596" max="14596" width="11.125" style="8" customWidth="1"/>
    <col min="14597" max="14597" width="6" style="8" customWidth="1"/>
    <col min="14598" max="14598" width="5.125" style="8" customWidth="1"/>
    <col min="14599" max="14599" width="5.75" style="8" customWidth="1"/>
    <col min="14600" max="14600" width="3.125" style="8" customWidth="1"/>
    <col min="14601" max="14601" width="12.875" style="8" customWidth="1"/>
    <col min="14602" max="14602" width="2.875" style="8" customWidth="1"/>
    <col min="14603" max="14603" width="83.875" style="8" customWidth="1"/>
    <col min="14604" max="14848" width="11.375" style="8"/>
    <col min="14849" max="14849" width="16.75" style="8" customWidth="1"/>
    <col min="14850" max="14850" width="11.125" style="8" customWidth="1"/>
    <col min="14851" max="14851" width="3.75" style="8" bestFit="1" customWidth="1"/>
    <col min="14852" max="14852" width="11.125" style="8" customWidth="1"/>
    <col min="14853" max="14853" width="6" style="8" customWidth="1"/>
    <col min="14854" max="14854" width="5.125" style="8" customWidth="1"/>
    <col min="14855" max="14855" width="5.75" style="8" customWidth="1"/>
    <col min="14856" max="14856" width="3.125" style="8" customWidth="1"/>
    <col min="14857" max="14857" width="12.875" style="8" customWidth="1"/>
    <col min="14858" max="14858" width="2.875" style="8" customWidth="1"/>
    <col min="14859" max="14859" width="83.875" style="8" customWidth="1"/>
    <col min="14860" max="15104" width="11.375" style="8"/>
    <col min="15105" max="15105" width="16.75" style="8" customWidth="1"/>
    <col min="15106" max="15106" width="11.125" style="8" customWidth="1"/>
    <col min="15107" max="15107" width="3.75" style="8" bestFit="1" customWidth="1"/>
    <col min="15108" max="15108" width="11.125" style="8" customWidth="1"/>
    <col min="15109" max="15109" width="6" style="8" customWidth="1"/>
    <col min="15110" max="15110" width="5.125" style="8" customWidth="1"/>
    <col min="15111" max="15111" width="5.75" style="8" customWidth="1"/>
    <col min="15112" max="15112" width="3.125" style="8" customWidth="1"/>
    <col min="15113" max="15113" width="12.875" style="8" customWidth="1"/>
    <col min="15114" max="15114" width="2.875" style="8" customWidth="1"/>
    <col min="15115" max="15115" width="83.875" style="8" customWidth="1"/>
    <col min="15116" max="15360" width="11.375" style="8"/>
    <col min="15361" max="15361" width="16.75" style="8" customWidth="1"/>
    <col min="15362" max="15362" width="11.125" style="8" customWidth="1"/>
    <col min="15363" max="15363" width="3.75" style="8" bestFit="1" customWidth="1"/>
    <col min="15364" max="15364" width="11.125" style="8" customWidth="1"/>
    <col min="15365" max="15365" width="6" style="8" customWidth="1"/>
    <col min="15366" max="15366" width="5.125" style="8" customWidth="1"/>
    <col min="15367" max="15367" width="5.75" style="8" customWidth="1"/>
    <col min="15368" max="15368" width="3.125" style="8" customWidth="1"/>
    <col min="15369" max="15369" width="12.875" style="8" customWidth="1"/>
    <col min="15370" max="15370" width="2.875" style="8" customWidth="1"/>
    <col min="15371" max="15371" width="83.875" style="8" customWidth="1"/>
    <col min="15372" max="15616" width="11.375" style="8"/>
    <col min="15617" max="15617" width="16.75" style="8" customWidth="1"/>
    <col min="15618" max="15618" width="11.125" style="8" customWidth="1"/>
    <col min="15619" max="15619" width="3.75" style="8" bestFit="1" customWidth="1"/>
    <col min="15620" max="15620" width="11.125" style="8" customWidth="1"/>
    <col min="15621" max="15621" width="6" style="8" customWidth="1"/>
    <col min="15622" max="15622" width="5.125" style="8" customWidth="1"/>
    <col min="15623" max="15623" width="5.75" style="8" customWidth="1"/>
    <col min="15624" max="15624" width="3.125" style="8" customWidth="1"/>
    <col min="15625" max="15625" width="12.875" style="8" customWidth="1"/>
    <col min="15626" max="15626" width="2.875" style="8" customWidth="1"/>
    <col min="15627" max="15627" width="83.875" style="8" customWidth="1"/>
    <col min="15628" max="15872" width="11.375" style="8"/>
    <col min="15873" max="15873" width="16.75" style="8" customWidth="1"/>
    <col min="15874" max="15874" width="11.125" style="8" customWidth="1"/>
    <col min="15875" max="15875" width="3.75" style="8" bestFit="1" customWidth="1"/>
    <col min="15876" max="15876" width="11.125" style="8" customWidth="1"/>
    <col min="15877" max="15877" width="6" style="8" customWidth="1"/>
    <col min="15878" max="15878" width="5.125" style="8" customWidth="1"/>
    <col min="15879" max="15879" width="5.75" style="8" customWidth="1"/>
    <col min="15880" max="15880" width="3.125" style="8" customWidth="1"/>
    <col min="15881" max="15881" width="12.875" style="8" customWidth="1"/>
    <col min="15882" max="15882" width="2.875" style="8" customWidth="1"/>
    <col min="15883" max="15883" width="83.875" style="8" customWidth="1"/>
    <col min="15884" max="16128" width="11.375" style="8"/>
    <col min="16129" max="16129" width="16.75" style="8" customWidth="1"/>
    <col min="16130" max="16130" width="11.125" style="8" customWidth="1"/>
    <col min="16131" max="16131" width="3.75" style="8" bestFit="1" customWidth="1"/>
    <col min="16132" max="16132" width="11.125" style="8" customWidth="1"/>
    <col min="16133" max="16133" width="6" style="8" customWidth="1"/>
    <col min="16134" max="16134" width="5.125" style="8" customWidth="1"/>
    <col min="16135" max="16135" width="5.75" style="8" customWidth="1"/>
    <col min="16136" max="16136" width="3.125" style="8" customWidth="1"/>
    <col min="16137" max="16137" width="12.875" style="8" customWidth="1"/>
    <col min="16138" max="16138" width="2.875" style="8" customWidth="1"/>
    <col min="16139" max="16139" width="83.875" style="8" customWidth="1"/>
    <col min="16140" max="16384" width="11.375" style="8"/>
  </cols>
  <sheetData>
    <row r="1" spans="1:16" ht="30" customHeight="1" x14ac:dyDescent="0.15">
      <c r="A1" s="7" t="s">
        <v>55</v>
      </c>
      <c r="B1" s="7"/>
      <c r="D1" s="204" t="s">
        <v>25</v>
      </c>
      <c r="E1" s="204"/>
      <c r="F1" s="204"/>
      <c r="G1" s="204"/>
      <c r="H1" s="204"/>
      <c r="I1" s="204"/>
      <c r="J1" s="204"/>
      <c r="K1" s="204"/>
      <c r="L1" s="204"/>
      <c r="M1" s="204"/>
    </row>
    <row r="2" spans="1:16" ht="30" customHeight="1" x14ac:dyDescent="0.15">
      <c r="A2" s="207" t="str">
        <f ca="1">RIGHT(CELL("filename",A2),
 LEN(CELL("filename",A2))
       -FIND("]",CELL("filename",A2)))</f>
        <v>⑳年月支払分</v>
      </c>
      <c r="B2" s="207"/>
      <c r="C2" s="207"/>
      <c r="D2" s="207"/>
      <c r="E2" s="207"/>
      <c r="F2" s="207"/>
      <c r="G2" s="207"/>
      <c r="H2" s="207"/>
      <c r="I2" s="207"/>
      <c r="J2" s="207"/>
      <c r="K2" s="207"/>
      <c r="L2" s="207"/>
      <c r="M2" s="207"/>
    </row>
    <row r="3" spans="1:16" ht="30" customHeight="1" x14ac:dyDescent="0.15">
      <c r="A3" s="205" t="s">
        <v>30</v>
      </c>
      <c r="B3" s="205"/>
      <c r="C3" s="205" t="str">
        <f>IF('人件費総括表・遂行状況（様式8号別紙2-1）'!$B$3="",
     "",
     '人件費総括表・遂行状況（様式8号別紙2-1）'!$B$3)</f>
        <v/>
      </c>
      <c r="D3" s="205"/>
      <c r="E3" s="205"/>
      <c r="F3" s="105"/>
      <c r="G3" s="9"/>
      <c r="H3" s="9"/>
      <c r="I3" s="9"/>
      <c r="J3" s="9"/>
      <c r="K3" s="9"/>
      <c r="L3" s="9"/>
      <c r="M3" s="9"/>
    </row>
    <row r="4" spans="1:16" ht="30" customHeight="1" x14ac:dyDescent="0.15">
      <c r="A4" s="198" t="s">
        <v>14</v>
      </c>
      <c r="B4" s="198"/>
      <c r="C4" s="205" t="str">
        <f>IF(従業員別人件費総括表!$B$5="",
     "",
     従業員別人件費総括表!$B$5)</f>
        <v/>
      </c>
      <c r="D4" s="205"/>
      <c r="E4" s="205"/>
      <c r="F4" s="105"/>
      <c r="G4" s="10"/>
      <c r="H4" s="10"/>
      <c r="I4" s="10"/>
    </row>
    <row r="5" spans="1:16" ht="30" customHeight="1" x14ac:dyDescent="0.15">
      <c r="A5" s="198" t="s">
        <v>15</v>
      </c>
      <c r="B5" s="198"/>
      <c r="C5" s="199">
        <f>従業員別人件費総括表!C7</f>
        <v>0</v>
      </c>
      <c r="D5" s="199"/>
      <c r="E5" s="199"/>
      <c r="F5" s="10" t="s">
        <v>4</v>
      </c>
      <c r="H5" s="10"/>
      <c r="I5" s="10"/>
    </row>
    <row r="6" spans="1:16" ht="30" customHeight="1" thickBot="1" x14ac:dyDescent="0.2">
      <c r="A6" s="12" t="s">
        <v>29</v>
      </c>
      <c r="B6" s="12"/>
    </row>
    <row r="7" spans="1:16" s="13" customFormat="1" ht="22.5" customHeight="1" thickBot="1" x14ac:dyDescent="0.2">
      <c r="A7" s="208" t="s">
        <v>31</v>
      </c>
      <c r="B7" s="201"/>
      <c r="C7" s="202" t="s">
        <v>16</v>
      </c>
      <c r="D7" s="202"/>
      <c r="E7" s="202"/>
      <c r="F7" s="111" t="s">
        <v>49</v>
      </c>
      <c r="G7" s="187" t="s">
        <v>17</v>
      </c>
      <c r="H7" s="203"/>
      <c r="I7" s="203"/>
      <c r="J7" s="188"/>
      <c r="K7" s="187" t="s">
        <v>18</v>
      </c>
      <c r="L7" s="188"/>
      <c r="M7" s="14" t="s">
        <v>28</v>
      </c>
      <c r="N7" s="15" t="s">
        <v>19</v>
      </c>
      <c r="O7" s="16"/>
    </row>
    <row r="8" spans="1:16" ht="22.5" customHeight="1" x14ac:dyDescent="0.15">
      <c r="A8" s="135"/>
      <c r="B8" s="162" t="str">
        <f>IF(テーブル141523242526[[#This Row],[列1]]="",
    "",
    TEXT(テーブル141523242526[[#This Row],[列1]],"(aaa)"))</f>
        <v/>
      </c>
      <c r="C8" s="151" t="s">
        <v>32</v>
      </c>
      <c r="D8" s="17" t="s">
        <v>13</v>
      </c>
      <c r="E8" s="152" t="s">
        <v>32</v>
      </c>
      <c r="F8" s="153" t="s">
        <v>32</v>
      </c>
      <c r="G8" s="18">
        <f>IF(OR(テーブル141523242526[[#This Row],[列2]]="",
          テーブル141523242526[[#This Row],[列4]]=""),
     0,
     IFERROR(HOUR(テーブル141523242526[[#This Row],[列4]]-テーブル141523242526[[#This Row],[列15]]-テーブル141523242526[[#This Row],[列2]]),
                  IFERROR(HOUR(テーブル141523242526[[#This Row],[列4]]-テーブル141523242526[[#This Row],[列2]]),
                               0)))</f>
        <v>0</v>
      </c>
      <c r="H8" s="19" t="s">
        <v>22</v>
      </c>
      <c r="I8" s="20" t="str">
        <f>IF(OR(テーブル141523242526[[#This Row],[列2]]="",
          テーブル141523242526[[#This Row],[列4]]=""),
     "00",
     IF(ISERROR(MINUTE(テーブル141523242526[[#This Row],[列4]]-テーブル141523242526[[#This Row],[列15]]-テーブル141523242526[[#This Row],[列2]])),
        IF(ISERROR(MINUTE(テーブル141523242526[[#This Row],[列4]]-テーブル141523242526[[#This Row],[列2]])),
           "00",
           IF(MINUTE(テーブル141523242526[[#This Row],[列4]]-テーブル141523242526[[#This Row],[列2]])&lt;30,
              "00",
              30)),
        IF(MINUTE(テーブル141523242526[[#This Row],[列4]]-テーブル141523242526[[#This Row],[列15]]-テーブル141523242526[[#This Row],[列2]])&lt;30,
           "00",
           30)))</f>
        <v>00</v>
      </c>
      <c r="J8" s="21" t="s">
        <v>23</v>
      </c>
      <c r="K8" s="22">
        <f>IFERROR((テーブル141523242526[[#This Row],[列5]]+テーブル141523242526[[#This Row],[列7]]/60)*$C$5,"")</f>
        <v>0</v>
      </c>
      <c r="L8" s="23" t="s">
        <v>4</v>
      </c>
      <c r="M8" s="147"/>
      <c r="N8" s="24"/>
      <c r="O8" s="50"/>
      <c r="P8" s="25"/>
    </row>
    <row r="9" spans="1:16" ht="22.5" customHeight="1" x14ac:dyDescent="0.15">
      <c r="A9" s="137"/>
      <c r="B9" s="159" t="str">
        <f>IF(テーブル141523242526[[#This Row],[列1]]="",
    "",
    TEXT(テーブル141523242526[[#This Row],[列1]],"(aaa)"))</f>
        <v/>
      </c>
      <c r="C9" s="138" t="s">
        <v>32</v>
      </c>
      <c r="D9" s="59" t="s">
        <v>13</v>
      </c>
      <c r="E9" s="143" t="s">
        <v>32</v>
      </c>
      <c r="F9" s="144" t="s">
        <v>32</v>
      </c>
      <c r="G9" s="27">
        <f>IF(OR(テーブル141523242526[[#This Row],[列2]]="",
          テーブル141523242526[[#This Row],[列4]]=""),
     0,
     IFERROR(HOUR(テーブル141523242526[[#This Row],[列4]]-テーブル141523242526[[#This Row],[列15]]-テーブル141523242526[[#This Row],[列2]]),
                  IFERROR(HOUR(テーブル141523242526[[#This Row],[列4]]-テーブル141523242526[[#This Row],[列2]]),
                               0)))</f>
        <v>0</v>
      </c>
      <c r="H9" s="28" t="s">
        <v>22</v>
      </c>
      <c r="I9" s="29" t="str">
        <f>IF(OR(テーブル141523242526[[#This Row],[列2]]="",
          テーブル141523242526[[#This Row],[列4]]=""),
     "00",
     IF(ISERROR(MINUTE(テーブル141523242526[[#This Row],[列4]]-テーブル141523242526[[#This Row],[列15]]-テーブル141523242526[[#This Row],[列2]])),
        IF(ISERROR(MINUTE(テーブル141523242526[[#This Row],[列4]]-テーブル141523242526[[#This Row],[列2]])),
           "00",
           IF(MINUTE(テーブル141523242526[[#This Row],[列4]]-テーブル141523242526[[#This Row],[列2]])&lt;30,
              "00",
              30)),
        IF(MINUTE(テーブル141523242526[[#This Row],[列4]]-テーブル141523242526[[#This Row],[列15]]-テーブル141523242526[[#This Row],[列2]])&lt;30,
           "00",
           30)))</f>
        <v>00</v>
      </c>
      <c r="J9" s="30" t="s">
        <v>23</v>
      </c>
      <c r="K9" s="31">
        <f>IFERROR((テーブル141523242526[[#This Row],[列5]]+テーブル141523242526[[#This Row],[列7]]/60)*$C$5,"")</f>
        <v>0</v>
      </c>
      <c r="L9" s="32" t="s">
        <v>4</v>
      </c>
      <c r="M9" s="148"/>
      <c r="N9" s="33"/>
      <c r="O9" s="50"/>
      <c r="P9" s="25"/>
    </row>
    <row r="10" spans="1:16" ht="22.5" customHeight="1" x14ac:dyDescent="0.15">
      <c r="A10" s="137"/>
      <c r="B10" s="160" t="str">
        <f>IF(テーブル141523242526[[#This Row],[列1]]="",
    "",
    TEXT(テーブル141523242526[[#This Row],[列1]],"(aaa)"))</f>
        <v/>
      </c>
      <c r="C10" s="138" t="s">
        <v>32</v>
      </c>
      <c r="D10" s="59" t="s">
        <v>13</v>
      </c>
      <c r="E10" s="143" t="s">
        <v>32</v>
      </c>
      <c r="F10" s="144" t="s">
        <v>32</v>
      </c>
      <c r="G10" s="27">
        <f>IF(OR(テーブル141523242526[[#This Row],[列2]]="",
          テーブル141523242526[[#This Row],[列4]]=""),
     0,
     IFERROR(HOUR(テーブル141523242526[[#This Row],[列4]]-テーブル141523242526[[#This Row],[列15]]-テーブル141523242526[[#This Row],[列2]]),
                  IFERROR(HOUR(テーブル141523242526[[#This Row],[列4]]-テーブル141523242526[[#This Row],[列2]]),
                               0)))</f>
        <v>0</v>
      </c>
      <c r="H10" s="28" t="s">
        <v>22</v>
      </c>
      <c r="I10" s="34" t="str">
        <f>IF(OR(テーブル141523242526[[#This Row],[列2]]="",
          テーブル141523242526[[#This Row],[列4]]=""),
     "00",
     IF(ISERROR(MINUTE(テーブル141523242526[[#This Row],[列4]]-テーブル141523242526[[#This Row],[列15]]-テーブル141523242526[[#This Row],[列2]])),
        IF(ISERROR(MINUTE(テーブル141523242526[[#This Row],[列4]]-テーブル141523242526[[#This Row],[列2]])),
           "00",
           IF(MINUTE(テーブル141523242526[[#This Row],[列4]]-テーブル141523242526[[#This Row],[列2]])&lt;30,
              "00",
              30)),
        IF(MINUTE(テーブル141523242526[[#This Row],[列4]]-テーブル141523242526[[#This Row],[列15]]-テーブル141523242526[[#This Row],[列2]])&lt;30,
           "00",
           30)))</f>
        <v>00</v>
      </c>
      <c r="J10" s="30" t="s">
        <v>23</v>
      </c>
      <c r="K10" s="31">
        <f>IFERROR((テーブル141523242526[[#This Row],[列5]]+テーブル141523242526[[#This Row],[列7]]/60)*$C$5,"")</f>
        <v>0</v>
      </c>
      <c r="L10" s="32" t="s">
        <v>4</v>
      </c>
      <c r="M10" s="149"/>
      <c r="N10" s="33"/>
      <c r="O10" s="50"/>
      <c r="P10" s="25"/>
    </row>
    <row r="11" spans="1:16" ht="22.5" customHeight="1" x14ac:dyDescent="0.15">
      <c r="A11" s="137"/>
      <c r="B11" s="160" t="str">
        <f>IF(テーブル141523242526[[#This Row],[列1]]="",
    "",
    TEXT(テーブル141523242526[[#This Row],[列1]],"(aaa)"))</f>
        <v/>
      </c>
      <c r="C11" s="138" t="s">
        <v>20</v>
      </c>
      <c r="D11" s="59" t="s">
        <v>21</v>
      </c>
      <c r="E11" s="143" t="s">
        <v>20</v>
      </c>
      <c r="F11" s="144" t="s">
        <v>32</v>
      </c>
      <c r="G11" s="27">
        <f>IF(OR(テーブル141523242526[[#This Row],[列2]]="",
          テーブル141523242526[[#This Row],[列4]]=""),
     0,
     IFERROR(HOUR(テーブル141523242526[[#This Row],[列4]]-テーブル141523242526[[#This Row],[列15]]-テーブル141523242526[[#This Row],[列2]]),
                  IFERROR(HOUR(テーブル141523242526[[#This Row],[列4]]-テーブル141523242526[[#This Row],[列2]]),
                               0)))</f>
        <v>0</v>
      </c>
      <c r="H11" s="28" t="s">
        <v>22</v>
      </c>
      <c r="I11" s="34" t="str">
        <f>IF(OR(テーブル141523242526[[#This Row],[列2]]="",
          テーブル141523242526[[#This Row],[列4]]=""),
     "00",
     IF(ISERROR(MINUTE(テーブル141523242526[[#This Row],[列4]]-テーブル141523242526[[#This Row],[列15]]-テーブル141523242526[[#This Row],[列2]])),
        IF(ISERROR(MINUTE(テーブル141523242526[[#This Row],[列4]]-テーブル141523242526[[#This Row],[列2]])),
           "00",
           IF(MINUTE(テーブル141523242526[[#This Row],[列4]]-テーブル141523242526[[#This Row],[列2]])&lt;30,
              "00",
              30)),
        IF(MINUTE(テーブル141523242526[[#This Row],[列4]]-テーブル141523242526[[#This Row],[列15]]-テーブル141523242526[[#This Row],[列2]])&lt;30,
           "00",
           30)))</f>
        <v>00</v>
      </c>
      <c r="J11" s="30" t="s">
        <v>23</v>
      </c>
      <c r="K11" s="31">
        <f>IFERROR((テーブル141523242526[[#This Row],[列5]]+テーブル141523242526[[#This Row],[列7]]/60)*$C$5,"")</f>
        <v>0</v>
      </c>
      <c r="L11" s="32" t="s">
        <v>4</v>
      </c>
      <c r="M11" s="149"/>
      <c r="N11" s="33"/>
      <c r="O11" s="50"/>
      <c r="P11" s="25"/>
    </row>
    <row r="12" spans="1:16" ht="22.5" customHeight="1" x14ac:dyDescent="0.15">
      <c r="A12" s="137"/>
      <c r="B12" s="160" t="str">
        <f>IF(テーブル141523242526[[#This Row],[列1]]="",
    "",
    TEXT(テーブル141523242526[[#This Row],[列1]],"(aaa)"))</f>
        <v/>
      </c>
      <c r="C12" s="138" t="s">
        <v>20</v>
      </c>
      <c r="D12" s="59" t="s">
        <v>21</v>
      </c>
      <c r="E12" s="143" t="s">
        <v>20</v>
      </c>
      <c r="F12" s="144" t="s">
        <v>32</v>
      </c>
      <c r="G12" s="27">
        <f>IF(OR(テーブル141523242526[[#This Row],[列2]]="",
          テーブル141523242526[[#This Row],[列4]]=""),
     0,
     IFERROR(HOUR(テーブル141523242526[[#This Row],[列4]]-テーブル141523242526[[#This Row],[列15]]-テーブル141523242526[[#This Row],[列2]]),
                  IFERROR(HOUR(テーブル141523242526[[#This Row],[列4]]-テーブル141523242526[[#This Row],[列2]]),
                               0)))</f>
        <v>0</v>
      </c>
      <c r="H12" s="28" t="s">
        <v>22</v>
      </c>
      <c r="I12" s="34" t="str">
        <f>IF(OR(テーブル141523242526[[#This Row],[列2]]="",
          テーブル141523242526[[#This Row],[列4]]=""),
     "00",
     IF(ISERROR(MINUTE(テーブル141523242526[[#This Row],[列4]]-テーブル141523242526[[#This Row],[列15]]-テーブル141523242526[[#This Row],[列2]])),
        IF(ISERROR(MINUTE(テーブル141523242526[[#This Row],[列4]]-テーブル141523242526[[#This Row],[列2]])),
           "00",
           IF(MINUTE(テーブル141523242526[[#This Row],[列4]]-テーブル141523242526[[#This Row],[列2]])&lt;30,
              "00",
              30)),
        IF(MINUTE(テーブル141523242526[[#This Row],[列4]]-テーブル141523242526[[#This Row],[列15]]-テーブル141523242526[[#This Row],[列2]])&lt;30,
           "00",
           30)))</f>
        <v>00</v>
      </c>
      <c r="J12" s="30" t="s">
        <v>23</v>
      </c>
      <c r="K12" s="31">
        <f>IFERROR((テーブル141523242526[[#This Row],[列5]]+テーブル141523242526[[#This Row],[列7]]/60)*$C$5,"")</f>
        <v>0</v>
      </c>
      <c r="L12" s="32" t="s">
        <v>4</v>
      </c>
      <c r="M12" s="149"/>
      <c r="N12" s="33"/>
      <c r="O12" s="50"/>
      <c r="P12" s="25"/>
    </row>
    <row r="13" spans="1:16" ht="22.5" customHeight="1" x14ac:dyDescent="0.15">
      <c r="A13" s="137"/>
      <c r="B13" s="160" t="str">
        <f>IF(テーブル141523242526[[#This Row],[列1]]="",
    "",
    TEXT(テーブル141523242526[[#This Row],[列1]],"(aaa)"))</f>
        <v/>
      </c>
      <c r="C13" s="138" t="s">
        <v>20</v>
      </c>
      <c r="D13" s="59" t="s">
        <v>21</v>
      </c>
      <c r="E13" s="143" t="s">
        <v>20</v>
      </c>
      <c r="F13" s="144" t="s">
        <v>32</v>
      </c>
      <c r="G13" s="27">
        <f>IF(OR(テーブル141523242526[[#This Row],[列2]]="",
          テーブル141523242526[[#This Row],[列4]]=""),
     0,
     IFERROR(HOUR(テーブル141523242526[[#This Row],[列4]]-テーブル141523242526[[#This Row],[列15]]-テーブル141523242526[[#This Row],[列2]]),
                  IFERROR(HOUR(テーブル141523242526[[#This Row],[列4]]-テーブル141523242526[[#This Row],[列2]]),
                               0)))</f>
        <v>0</v>
      </c>
      <c r="H13" s="28" t="s">
        <v>22</v>
      </c>
      <c r="I13" s="34" t="str">
        <f>IF(OR(テーブル141523242526[[#This Row],[列2]]="",
          テーブル141523242526[[#This Row],[列4]]=""),
     "00",
     IF(ISERROR(MINUTE(テーブル141523242526[[#This Row],[列4]]-テーブル141523242526[[#This Row],[列15]]-テーブル141523242526[[#This Row],[列2]])),
        IF(ISERROR(MINUTE(テーブル141523242526[[#This Row],[列4]]-テーブル141523242526[[#This Row],[列2]])),
           "00",
           IF(MINUTE(テーブル141523242526[[#This Row],[列4]]-テーブル141523242526[[#This Row],[列2]])&lt;30,
              "00",
              30)),
        IF(MINUTE(テーブル141523242526[[#This Row],[列4]]-テーブル141523242526[[#This Row],[列15]]-テーブル141523242526[[#This Row],[列2]])&lt;30,
           "00",
           30)))</f>
        <v>00</v>
      </c>
      <c r="J13" s="30" t="s">
        <v>23</v>
      </c>
      <c r="K13" s="31">
        <f>IFERROR((テーブル141523242526[[#This Row],[列5]]+テーブル141523242526[[#This Row],[列7]]/60)*$C$5,"")</f>
        <v>0</v>
      </c>
      <c r="L13" s="32" t="s">
        <v>4</v>
      </c>
      <c r="M13" s="149"/>
      <c r="N13" s="33"/>
      <c r="O13" s="50"/>
      <c r="P13" s="25"/>
    </row>
    <row r="14" spans="1:16" ht="22.5" customHeight="1" x14ac:dyDescent="0.15">
      <c r="A14" s="137"/>
      <c r="B14" s="160" t="str">
        <f>IF(テーブル141523242526[[#This Row],[列1]]="",
    "",
    TEXT(テーブル141523242526[[#This Row],[列1]],"(aaa)"))</f>
        <v/>
      </c>
      <c r="C14" s="138" t="s">
        <v>20</v>
      </c>
      <c r="D14" s="59" t="s">
        <v>21</v>
      </c>
      <c r="E14" s="143" t="s">
        <v>20</v>
      </c>
      <c r="F14" s="144" t="s">
        <v>32</v>
      </c>
      <c r="G14" s="27">
        <f>IF(OR(テーブル141523242526[[#This Row],[列2]]="",
          テーブル141523242526[[#This Row],[列4]]=""),
     0,
     IFERROR(HOUR(テーブル141523242526[[#This Row],[列4]]-テーブル141523242526[[#This Row],[列15]]-テーブル141523242526[[#This Row],[列2]]),
                  IFERROR(HOUR(テーブル141523242526[[#This Row],[列4]]-テーブル141523242526[[#This Row],[列2]]),
                               0)))</f>
        <v>0</v>
      </c>
      <c r="H14" s="28" t="s">
        <v>22</v>
      </c>
      <c r="I14" s="34" t="str">
        <f>IF(OR(テーブル141523242526[[#This Row],[列2]]="",
          テーブル141523242526[[#This Row],[列4]]=""),
     "00",
     IF(ISERROR(MINUTE(テーブル141523242526[[#This Row],[列4]]-テーブル141523242526[[#This Row],[列15]]-テーブル141523242526[[#This Row],[列2]])),
        IF(ISERROR(MINUTE(テーブル141523242526[[#This Row],[列4]]-テーブル141523242526[[#This Row],[列2]])),
           "00",
           IF(MINUTE(テーブル141523242526[[#This Row],[列4]]-テーブル141523242526[[#This Row],[列2]])&lt;30,
              "00",
              30)),
        IF(MINUTE(テーブル141523242526[[#This Row],[列4]]-テーブル141523242526[[#This Row],[列15]]-テーブル141523242526[[#This Row],[列2]])&lt;30,
           "00",
           30)))</f>
        <v>00</v>
      </c>
      <c r="J14" s="30" t="s">
        <v>23</v>
      </c>
      <c r="K14" s="31">
        <f>IFERROR((テーブル141523242526[[#This Row],[列5]]+テーブル141523242526[[#This Row],[列7]]/60)*$C$5,"")</f>
        <v>0</v>
      </c>
      <c r="L14" s="32" t="s">
        <v>4</v>
      </c>
      <c r="M14" s="149"/>
      <c r="N14" s="33"/>
      <c r="O14" s="50"/>
      <c r="P14" s="25"/>
    </row>
    <row r="15" spans="1:16" ht="22.5" customHeight="1" x14ac:dyDescent="0.15">
      <c r="A15" s="137"/>
      <c r="B15" s="160" t="str">
        <f>IF(テーブル141523242526[[#This Row],[列1]]="",
    "",
    TEXT(テーブル141523242526[[#This Row],[列1]],"(aaa)"))</f>
        <v/>
      </c>
      <c r="C15" s="138" t="s">
        <v>20</v>
      </c>
      <c r="D15" s="59" t="s">
        <v>21</v>
      </c>
      <c r="E15" s="143" t="s">
        <v>20</v>
      </c>
      <c r="F15" s="144" t="s">
        <v>32</v>
      </c>
      <c r="G15" s="27">
        <f>IF(OR(テーブル141523242526[[#This Row],[列2]]="",
          テーブル141523242526[[#This Row],[列4]]=""),
     0,
     IFERROR(HOUR(テーブル141523242526[[#This Row],[列4]]-テーブル141523242526[[#This Row],[列15]]-テーブル141523242526[[#This Row],[列2]]),
                  IFERROR(HOUR(テーブル141523242526[[#This Row],[列4]]-テーブル141523242526[[#This Row],[列2]]),
                               0)))</f>
        <v>0</v>
      </c>
      <c r="H15" s="28" t="s">
        <v>22</v>
      </c>
      <c r="I15" s="34" t="str">
        <f>IF(OR(テーブル141523242526[[#This Row],[列2]]="",
          テーブル141523242526[[#This Row],[列4]]=""),
     "00",
     IF(ISERROR(MINUTE(テーブル141523242526[[#This Row],[列4]]-テーブル141523242526[[#This Row],[列15]]-テーブル141523242526[[#This Row],[列2]])),
        IF(ISERROR(MINUTE(テーブル141523242526[[#This Row],[列4]]-テーブル141523242526[[#This Row],[列2]])),
           "00",
           IF(MINUTE(テーブル141523242526[[#This Row],[列4]]-テーブル141523242526[[#This Row],[列2]])&lt;30,
              "00",
              30)),
        IF(MINUTE(テーブル141523242526[[#This Row],[列4]]-テーブル141523242526[[#This Row],[列15]]-テーブル141523242526[[#This Row],[列2]])&lt;30,
           "00",
           30)))</f>
        <v>00</v>
      </c>
      <c r="J15" s="30" t="s">
        <v>23</v>
      </c>
      <c r="K15" s="31">
        <f>IFERROR((テーブル141523242526[[#This Row],[列5]]+テーブル141523242526[[#This Row],[列7]]/60)*$C$5,"")</f>
        <v>0</v>
      </c>
      <c r="L15" s="32" t="s">
        <v>4</v>
      </c>
      <c r="M15" s="149"/>
      <c r="N15" s="33"/>
      <c r="O15" s="50"/>
      <c r="P15" s="25"/>
    </row>
    <row r="16" spans="1:16" ht="22.5" customHeight="1" x14ac:dyDescent="0.15">
      <c r="A16" s="137"/>
      <c r="B16" s="160" t="str">
        <f>IF(テーブル141523242526[[#This Row],[列1]]="",
    "",
    TEXT(テーブル141523242526[[#This Row],[列1]],"(aaa)"))</f>
        <v/>
      </c>
      <c r="C16" s="138" t="s">
        <v>20</v>
      </c>
      <c r="D16" s="59" t="s">
        <v>21</v>
      </c>
      <c r="E16" s="143" t="s">
        <v>20</v>
      </c>
      <c r="F16" s="144" t="s">
        <v>32</v>
      </c>
      <c r="G16" s="27">
        <f>IF(OR(テーブル141523242526[[#This Row],[列2]]="",
          テーブル141523242526[[#This Row],[列4]]=""),
     0,
     IFERROR(HOUR(テーブル141523242526[[#This Row],[列4]]-テーブル141523242526[[#This Row],[列15]]-テーブル141523242526[[#This Row],[列2]]),
                  IFERROR(HOUR(テーブル141523242526[[#This Row],[列4]]-テーブル141523242526[[#This Row],[列2]]),
                               0)))</f>
        <v>0</v>
      </c>
      <c r="H16" s="28" t="s">
        <v>22</v>
      </c>
      <c r="I16" s="34" t="str">
        <f>IF(OR(テーブル141523242526[[#This Row],[列2]]="",
          テーブル141523242526[[#This Row],[列4]]=""),
     "00",
     IF(ISERROR(MINUTE(テーブル141523242526[[#This Row],[列4]]-テーブル141523242526[[#This Row],[列15]]-テーブル141523242526[[#This Row],[列2]])),
        IF(ISERROR(MINUTE(テーブル141523242526[[#This Row],[列4]]-テーブル141523242526[[#This Row],[列2]])),
           "00",
           IF(MINUTE(テーブル141523242526[[#This Row],[列4]]-テーブル141523242526[[#This Row],[列2]])&lt;30,
              "00",
              30)),
        IF(MINUTE(テーブル141523242526[[#This Row],[列4]]-テーブル141523242526[[#This Row],[列15]]-テーブル141523242526[[#This Row],[列2]])&lt;30,
           "00",
           30)))</f>
        <v>00</v>
      </c>
      <c r="J16" s="30" t="s">
        <v>23</v>
      </c>
      <c r="K16" s="31">
        <f>IFERROR((テーブル141523242526[[#This Row],[列5]]+テーブル141523242526[[#This Row],[列7]]/60)*$C$5,"")</f>
        <v>0</v>
      </c>
      <c r="L16" s="32" t="s">
        <v>4</v>
      </c>
      <c r="M16" s="149"/>
      <c r="N16" s="33"/>
      <c r="O16" s="50"/>
      <c r="P16" s="25"/>
    </row>
    <row r="17" spans="1:16" ht="22.5" customHeight="1" x14ac:dyDescent="0.15">
      <c r="A17" s="137"/>
      <c r="B17" s="160" t="str">
        <f>IF(テーブル141523242526[[#This Row],[列1]]="",
    "",
    TEXT(テーブル141523242526[[#This Row],[列1]],"(aaa)"))</f>
        <v/>
      </c>
      <c r="C17" s="138" t="s">
        <v>20</v>
      </c>
      <c r="D17" s="59" t="s">
        <v>21</v>
      </c>
      <c r="E17" s="143" t="s">
        <v>20</v>
      </c>
      <c r="F17" s="144" t="s">
        <v>32</v>
      </c>
      <c r="G17" s="27">
        <f>IF(OR(テーブル141523242526[[#This Row],[列2]]="",
          テーブル141523242526[[#This Row],[列4]]=""),
     0,
     IFERROR(HOUR(テーブル141523242526[[#This Row],[列4]]-テーブル141523242526[[#This Row],[列15]]-テーブル141523242526[[#This Row],[列2]]),
                  IFERROR(HOUR(テーブル141523242526[[#This Row],[列4]]-テーブル141523242526[[#This Row],[列2]]),
                               0)))</f>
        <v>0</v>
      </c>
      <c r="H17" s="28" t="s">
        <v>22</v>
      </c>
      <c r="I17" s="34" t="str">
        <f>IF(OR(テーブル141523242526[[#This Row],[列2]]="",
          テーブル141523242526[[#This Row],[列4]]=""),
     "00",
     IF(ISERROR(MINUTE(テーブル141523242526[[#This Row],[列4]]-テーブル141523242526[[#This Row],[列15]]-テーブル141523242526[[#This Row],[列2]])),
        IF(ISERROR(MINUTE(テーブル141523242526[[#This Row],[列4]]-テーブル141523242526[[#This Row],[列2]])),
           "00",
           IF(MINUTE(テーブル141523242526[[#This Row],[列4]]-テーブル141523242526[[#This Row],[列2]])&lt;30,
              "00",
              30)),
        IF(MINUTE(テーブル141523242526[[#This Row],[列4]]-テーブル141523242526[[#This Row],[列15]]-テーブル141523242526[[#This Row],[列2]])&lt;30,
           "00",
           30)))</f>
        <v>00</v>
      </c>
      <c r="J17" s="30" t="s">
        <v>23</v>
      </c>
      <c r="K17" s="31">
        <f>IFERROR((テーブル141523242526[[#This Row],[列5]]+テーブル141523242526[[#This Row],[列7]]/60)*$C$5,"")</f>
        <v>0</v>
      </c>
      <c r="L17" s="32" t="s">
        <v>4</v>
      </c>
      <c r="M17" s="149"/>
      <c r="N17" s="33"/>
      <c r="O17" s="50"/>
      <c r="P17" s="25"/>
    </row>
    <row r="18" spans="1:16" ht="22.5" customHeight="1" x14ac:dyDescent="0.15">
      <c r="A18" s="137"/>
      <c r="B18" s="160" t="str">
        <f>IF(テーブル141523242526[[#This Row],[列1]]="",
    "",
    TEXT(テーブル141523242526[[#This Row],[列1]],"(aaa)"))</f>
        <v/>
      </c>
      <c r="C18" s="138" t="s">
        <v>20</v>
      </c>
      <c r="D18" s="59" t="s">
        <v>21</v>
      </c>
      <c r="E18" s="143" t="s">
        <v>20</v>
      </c>
      <c r="F18" s="144" t="s">
        <v>32</v>
      </c>
      <c r="G18" s="27">
        <f>IF(OR(テーブル141523242526[[#This Row],[列2]]="",
          テーブル141523242526[[#This Row],[列4]]=""),
     0,
     IFERROR(HOUR(テーブル141523242526[[#This Row],[列4]]-テーブル141523242526[[#This Row],[列15]]-テーブル141523242526[[#This Row],[列2]]),
                  IFERROR(HOUR(テーブル141523242526[[#This Row],[列4]]-テーブル141523242526[[#This Row],[列2]]),
                               0)))</f>
        <v>0</v>
      </c>
      <c r="H18" s="28" t="s">
        <v>22</v>
      </c>
      <c r="I18" s="34" t="str">
        <f>IF(OR(テーブル141523242526[[#This Row],[列2]]="",
          テーブル141523242526[[#This Row],[列4]]=""),
     "00",
     IF(ISERROR(MINUTE(テーブル141523242526[[#This Row],[列4]]-テーブル141523242526[[#This Row],[列15]]-テーブル141523242526[[#This Row],[列2]])),
        IF(ISERROR(MINUTE(テーブル141523242526[[#This Row],[列4]]-テーブル141523242526[[#This Row],[列2]])),
           "00",
           IF(MINUTE(テーブル141523242526[[#This Row],[列4]]-テーブル141523242526[[#This Row],[列2]])&lt;30,
              "00",
              30)),
        IF(MINUTE(テーブル141523242526[[#This Row],[列4]]-テーブル141523242526[[#This Row],[列15]]-テーブル141523242526[[#This Row],[列2]])&lt;30,
           "00",
           30)))</f>
        <v>00</v>
      </c>
      <c r="J18" s="30" t="s">
        <v>23</v>
      </c>
      <c r="K18" s="31">
        <f>IFERROR((テーブル141523242526[[#This Row],[列5]]+テーブル141523242526[[#This Row],[列7]]/60)*$C$5,"")</f>
        <v>0</v>
      </c>
      <c r="L18" s="32" t="s">
        <v>4</v>
      </c>
      <c r="M18" s="149"/>
      <c r="N18" s="33"/>
      <c r="O18" s="50"/>
      <c r="P18" s="25"/>
    </row>
    <row r="19" spans="1:16" ht="22.5" customHeight="1" x14ac:dyDescent="0.15">
      <c r="A19" s="137"/>
      <c r="B19" s="160" t="str">
        <f>IF(テーブル141523242526[[#This Row],[列1]]="",
    "",
    TEXT(テーブル141523242526[[#This Row],[列1]],"(aaa)"))</f>
        <v/>
      </c>
      <c r="C19" s="138" t="s">
        <v>20</v>
      </c>
      <c r="D19" s="59" t="s">
        <v>21</v>
      </c>
      <c r="E19" s="143" t="s">
        <v>20</v>
      </c>
      <c r="F19" s="144" t="s">
        <v>32</v>
      </c>
      <c r="G19" s="27">
        <f>IF(OR(テーブル141523242526[[#This Row],[列2]]="",
          テーブル141523242526[[#This Row],[列4]]=""),
     0,
     IFERROR(HOUR(テーブル141523242526[[#This Row],[列4]]-テーブル141523242526[[#This Row],[列15]]-テーブル141523242526[[#This Row],[列2]]),
                  IFERROR(HOUR(テーブル141523242526[[#This Row],[列4]]-テーブル141523242526[[#This Row],[列2]]),
                               0)))</f>
        <v>0</v>
      </c>
      <c r="H19" s="28" t="s">
        <v>22</v>
      </c>
      <c r="I19" s="34" t="str">
        <f>IF(OR(テーブル141523242526[[#This Row],[列2]]="",
          テーブル141523242526[[#This Row],[列4]]=""),
     "00",
     IF(ISERROR(MINUTE(テーブル141523242526[[#This Row],[列4]]-テーブル141523242526[[#This Row],[列15]]-テーブル141523242526[[#This Row],[列2]])),
        IF(ISERROR(MINUTE(テーブル141523242526[[#This Row],[列4]]-テーブル141523242526[[#This Row],[列2]])),
           "00",
           IF(MINUTE(テーブル141523242526[[#This Row],[列4]]-テーブル141523242526[[#This Row],[列2]])&lt;30,
              "00",
              30)),
        IF(MINUTE(テーブル141523242526[[#This Row],[列4]]-テーブル141523242526[[#This Row],[列15]]-テーブル141523242526[[#This Row],[列2]])&lt;30,
           "00",
           30)))</f>
        <v>00</v>
      </c>
      <c r="J19" s="30" t="s">
        <v>23</v>
      </c>
      <c r="K19" s="31">
        <f>IFERROR((テーブル141523242526[[#This Row],[列5]]+テーブル141523242526[[#This Row],[列7]]/60)*$C$5,"")</f>
        <v>0</v>
      </c>
      <c r="L19" s="32" t="s">
        <v>4</v>
      </c>
      <c r="M19" s="149"/>
      <c r="N19" s="33"/>
      <c r="O19" s="50"/>
      <c r="P19" s="25"/>
    </row>
    <row r="20" spans="1:16" ht="22.5" customHeight="1" x14ac:dyDescent="0.15">
      <c r="A20" s="137"/>
      <c r="B20" s="160" t="str">
        <f>IF(テーブル141523242526[[#This Row],[列1]]="",
    "",
    TEXT(テーブル141523242526[[#This Row],[列1]],"(aaa)"))</f>
        <v/>
      </c>
      <c r="C20" s="138" t="s">
        <v>20</v>
      </c>
      <c r="D20" s="59" t="s">
        <v>21</v>
      </c>
      <c r="E20" s="143" t="s">
        <v>20</v>
      </c>
      <c r="F20" s="144" t="s">
        <v>32</v>
      </c>
      <c r="G20" s="27">
        <f>IF(OR(テーブル141523242526[[#This Row],[列2]]="",
          テーブル141523242526[[#This Row],[列4]]=""),
     0,
     IFERROR(HOUR(テーブル141523242526[[#This Row],[列4]]-テーブル141523242526[[#This Row],[列15]]-テーブル141523242526[[#This Row],[列2]]),
                  IFERROR(HOUR(テーブル141523242526[[#This Row],[列4]]-テーブル141523242526[[#This Row],[列2]]),
                               0)))</f>
        <v>0</v>
      </c>
      <c r="H20" s="28" t="s">
        <v>22</v>
      </c>
      <c r="I20" s="34" t="str">
        <f>IF(OR(テーブル141523242526[[#This Row],[列2]]="",
          テーブル141523242526[[#This Row],[列4]]=""),
     "00",
     IF(ISERROR(MINUTE(テーブル141523242526[[#This Row],[列4]]-テーブル141523242526[[#This Row],[列15]]-テーブル141523242526[[#This Row],[列2]])),
        IF(ISERROR(MINUTE(テーブル141523242526[[#This Row],[列4]]-テーブル141523242526[[#This Row],[列2]])),
           "00",
           IF(MINUTE(テーブル141523242526[[#This Row],[列4]]-テーブル141523242526[[#This Row],[列2]])&lt;30,
              "00",
              30)),
        IF(MINUTE(テーブル141523242526[[#This Row],[列4]]-テーブル141523242526[[#This Row],[列15]]-テーブル141523242526[[#This Row],[列2]])&lt;30,
           "00",
           30)))</f>
        <v>00</v>
      </c>
      <c r="J20" s="30" t="s">
        <v>23</v>
      </c>
      <c r="K20" s="31">
        <f>IFERROR((テーブル141523242526[[#This Row],[列5]]+テーブル141523242526[[#This Row],[列7]]/60)*$C$5,"")</f>
        <v>0</v>
      </c>
      <c r="L20" s="32" t="s">
        <v>4</v>
      </c>
      <c r="M20" s="149"/>
      <c r="N20" s="33"/>
      <c r="O20" s="50"/>
      <c r="P20" s="25"/>
    </row>
    <row r="21" spans="1:16" ht="22.5" customHeight="1" x14ac:dyDescent="0.15">
      <c r="A21" s="137"/>
      <c r="B21" s="160" t="str">
        <f>IF(テーブル141523242526[[#This Row],[列1]]="",
    "",
    TEXT(テーブル141523242526[[#This Row],[列1]],"(aaa)"))</f>
        <v/>
      </c>
      <c r="C21" s="138" t="s">
        <v>20</v>
      </c>
      <c r="D21" s="59" t="s">
        <v>21</v>
      </c>
      <c r="E21" s="143" t="s">
        <v>20</v>
      </c>
      <c r="F21" s="144" t="s">
        <v>32</v>
      </c>
      <c r="G21" s="27">
        <f>IF(OR(テーブル141523242526[[#This Row],[列2]]="",
          テーブル141523242526[[#This Row],[列4]]=""),
     0,
     IFERROR(HOUR(テーブル141523242526[[#This Row],[列4]]-テーブル141523242526[[#This Row],[列15]]-テーブル141523242526[[#This Row],[列2]]),
                  IFERROR(HOUR(テーブル141523242526[[#This Row],[列4]]-テーブル141523242526[[#This Row],[列2]]),
                               0)))</f>
        <v>0</v>
      </c>
      <c r="H21" s="28" t="s">
        <v>22</v>
      </c>
      <c r="I21" s="34" t="str">
        <f>IF(OR(テーブル141523242526[[#This Row],[列2]]="",
          テーブル141523242526[[#This Row],[列4]]=""),
     "00",
     IF(ISERROR(MINUTE(テーブル141523242526[[#This Row],[列4]]-テーブル141523242526[[#This Row],[列15]]-テーブル141523242526[[#This Row],[列2]])),
        IF(ISERROR(MINUTE(テーブル141523242526[[#This Row],[列4]]-テーブル141523242526[[#This Row],[列2]])),
           "00",
           IF(MINUTE(テーブル141523242526[[#This Row],[列4]]-テーブル141523242526[[#This Row],[列2]])&lt;30,
              "00",
              30)),
        IF(MINUTE(テーブル141523242526[[#This Row],[列4]]-テーブル141523242526[[#This Row],[列15]]-テーブル141523242526[[#This Row],[列2]])&lt;30,
           "00",
           30)))</f>
        <v>00</v>
      </c>
      <c r="J21" s="30" t="s">
        <v>23</v>
      </c>
      <c r="K21" s="31">
        <f>IFERROR((テーブル141523242526[[#This Row],[列5]]+テーブル141523242526[[#This Row],[列7]]/60)*$C$5,"")</f>
        <v>0</v>
      </c>
      <c r="L21" s="32" t="s">
        <v>4</v>
      </c>
      <c r="M21" s="149"/>
      <c r="N21" s="33"/>
      <c r="O21" s="50"/>
      <c r="P21" s="25"/>
    </row>
    <row r="22" spans="1:16" ht="22.5" customHeight="1" x14ac:dyDescent="0.15">
      <c r="A22" s="137"/>
      <c r="B22" s="160" t="str">
        <f>IF(テーブル141523242526[[#This Row],[列1]]="",
    "",
    TEXT(テーブル141523242526[[#This Row],[列1]],"(aaa)"))</f>
        <v/>
      </c>
      <c r="C22" s="138" t="s">
        <v>20</v>
      </c>
      <c r="D22" s="59" t="s">
        <v>21</v>
      </c>
      <c r="E22" s="143" t="s">
        <v>20</v>
      </c>
      <c r="F22" s="144" t="s">
        <v>32</v>
      </c>
      <c r="G22" s="27">
        <f>IF(OR(テーブル141523242526[[#This Row],[列2]]="",
          テーブル141523242526[[#This Row],[列4]]=""),
     0,
     IFERROR(HOUR(テーブル141523242526[[#This Row],[列4]]-テーブル141523242526[[#This Row],[列15]]-テーブル141523242526[[#This Row],[列2]]),
                  IFERROR(HOUR(テーブル141523242526[[#This Row],[列4]]-テーブル141523242526[[#This Row],[列2]]),
                               0)))</f>
        <v>0</v>
      </c>
      <c r="H22" s="28" t="s">
        <v>22</v>
      </c>
      <c r="I22" s="34" t="str">
        <f>IF(OR(テーブル141523242526[[#This Row],[列2]]="",
          テーブル141523242526[[#This Row],[列4]]=""),
     "00",
     IF(ISERROR(MINUTE(テーブル141523242526[[#This Row],[列4]]-テーブル141523242526[[#This Row],[列15]]-テーブル141523242526[[#This Row],[列2]])),
        IF(ISERROR(MINUTE(テーブル141523242526[[#This Row],[列4]]-テーブル141523242526[[#This Row],[列2]])),
           "00",
           IF(MINUTE(テーブル141523242526[[#This Row],[列4]]-テーブル141523242526[[#This Row],[列2]])&lt;30,
              "00",
              30)),
        IF(MINUTE(テーブル141523242526[[#This Row],[列4]]-テーブル141523242526[[#This Row],[列15]]-テーブル141523242526[[#This Row],[列2]])&lt;30,
           "00",
           30)))</f>
        <v>00</v>
      </c>
      <c r="J22" s="30" t="s">
        <v>23</v>
      </c>
      <c r="K22" s="31">
        <f>IFERROR((テーブル141523242526[[#This Row],[列5]]+テーブル141523242526[[#This Row],[列7]]/60)*$C$5,"")</f>
        <v>0</v>
      </c>
      <c r="L22" s="32" t="s">
        <v>4</v>
      </c>
      <c r="M22" s="149"/>
      <c r="N22" s="33"/>
      <c r="O22" s="50"/>
      <c r="P22" s="25"/>
    </row>
    <row r="23" spans="1:16" ht="22.5" customHeight="1" x14ac:dyDescent="0.15">
      <c r="A23" s="137"/>
      <c r="B23" s="160" t="str">
        <f>IF(テーブル141523242526[[#This Row],[列1]]="",
    "",
    TEXT(テーブル141523242526[[#This Row],[列1]],"(aaa)"))</f>
        <v/>
      </c>
      <c r="C23" s="138" t="s">
        <v>20</v>
      </c>
      <c r="D23" s="59" t="s">
        <v>21</v>
      </c>
      <c r="E23" s="143" t="s">
        <v>20</v>
      </c>
      <c r="F23" s="144" t="s">
        <v>32</v>
      </c>
      <c r="G23" s="27">
        <f>IF(OR(テーブル141523242526[[#This Row],[列2]]="",
          テーブル141523242526[[#This Row],[列4]]=""),
     0,
     IFERROR(HOUR(テーブル141523242526[[#This Row],[列4]]-テーブル141523242526[[#This Row],[列15]]-テーブル141523242526[[#This Row],[列2]]),
                  IFERROR(HOUR(テーブル141523242526[[#This Row],[列4]]-テーブル141523242526[[#This Row],[列2]]),
                               0)))</f>
        <v>0</v>
      </c>
      <c r="H23" s="28" t="s">
        <v>22</v>
      </c>
      <c r="I23" s="34" t="str">
        <f>IF(OR(テーブル141523242526[[#This Row],[列2]]="",
          テーブル141523242526[[#This Row],[列4]]=""),
     "00",
     IF(ISERROR(MINUTE(テーブル141523242526[[#This Row],[列4]]-テーブル141523242526[[#This Row],[列15]]-テーブル141523242526[[#This Row],[列2]])),
        IF(ISERROR(MINUTE(テーブル141523242526[[#This Row],[列4]]-テーブル141523242526[[#This Row],[列2]])),
           "00",
           IF(MINUTE(テーブル141523242526[[#This Row],[列4]]-テーブル141523242526[[#This Row],[列2]])&lt;30,
              "00",
              30)),
        IF(MINUTE(テーブル141523242526[[#This Row],[列4]]-テーブル141523242526[[#This Row],[列15]]-テーブル141523242526[[#This Row],[列2]])&lt;30,
           "00",
           30)))</f>
        <v>00</v>
      </c>
      <c r="J23" s="30" t="s">
        <v>23</v>
      </c>
      <c r="K23" s="31">
        <f>IFERROR((テーブル141523242526[[#This Row],[列5]]+テーブル141523242526[[#This Row],[列7]]/60)*$C$5,"")</f>
        <v>0</v>
      </c>
      <c r="L23" s="32" t="s">
        <v>4</v>
      </c>
      <c r="M23" s="149"/>
      <c r="N23" s="33"/>
      <c r="O23" s="50"/>
      <c r="P23" s="25"/>
    </row>
    <row r="24" spans="1:16" ht="22.5" customHeight="1" x14ac:dyDescent="0.15">
      <c r="A24" s="137"/>
      <c r="B24" s="160" t="str">
        <f>IF(テーブル141523242526[[#This Row],[列1]]="",
    "",
    TEXT(テーブル141523242526[[#This Row],[列1]],"(aaa)"))</f>
        <v/>
      </c>
      <c r="C24" s="138" t="s">
        <v>20</v>
      </c>
      <c r="D24" s="59" t="s">
        <v>21</v>
      </c>
      <c r="E24" s="143" t="s">
        <v>20</v>
      </c>
      <c r="F24" s="144" t="s">
        <v>32</v>
      </c>
      <c r="G24" s="27">
        <f>IF(OR(テーブル141523242526[[#This Row],[列2]]="",
          テーブル141523242526[[#This Row],[列4]]=""),
     0,
     IFERROR(HOUR(テーブル141523242526[[#This Row],[列4]]-テーブル141523242526[[#This Row],[列15]]-テーブル141523242526[[#This Row],[列2]]),
                  IFERROR(HOUR(テーブル141523242526[[#This Row],[列4]]-テーブル141523242526[[#This Row],[列2]]),
                               0)))</f>
        <v>0</v>
      </c>
      <c r="H24" s="28" t="s">
        <v>22</v>
      </c>
      <c r="I24" s="34" t="str">
        <f>IF(OR(テーブル141523242526[[#This Row],[列2]]="",
          テーブル141523242526[[#This Row],[列4]]=""),
     "00",
     IF(ISERROR(MINUTE(テーブル141523242526[[#This Row],[列4]]-テーブル141523242526[[#This Row],[列15]]-テーブル141523242526[[#This Row],[列2]])),
        IF(ISERROR(MINUTE(テーブル141523242526[[#This Row],[列4]]-テーブル141523242526[[#This Row],[列2]])),
           "00",
           IF(MINUTE(テーブル141523242526[[#This Row],[列4]]-テーブル141523242526[[#This Row],[列2]])&lt;30,
              "00",
              30)),
        IF(MINUTE(テーブル141523242526[[#This Row],[列4]]-テーブル141523242526[[#This Row],[列15]]-テーブル141523242526[[#This Row],[列2]])&lt;30,
           "00",
           30)))</f>
        <v>00</v>
      </c>
      <c r="J24" s="30" t="s">
        <v>23</v>
      </c>
      <c r="K24" s="31">
        <f>IFERROR((テーブル141523242526[[#This Row],[列5]]+テーブル141523242526[[#This Row],[列7]]/60)*$C$5,"")</f>
        <v>0</v>
      </c>
      <c r="L24" s="32" t="s">
        <v>4</v>
      </c>
      <c r="M24" s="148"/>
      <c r="N24" s="33"/>
      <c r="O24" s="50"/>
      <c r="P24" s="25"/>
    </row>
    <row r="25" spans="1:16" ht="22.5" customHeight="1" x14ac:dyDescent="0.15">
      <c r="A25" s="137"/>
      <c r="B25" s="160" t="str">
        <f>IF(テーブル141523242526[[#This Row],[列1]]="",
    "",
    TEXT(テーブル141523242526[[#This Row],[列1]],"(aaa)"))</f>
        <v/>
      </c>
      <c r="C25" s="138" t="s">
        <v>20</v>
      </c>
      <c r="D25" s="59" t="s">
        <v>21</v>
      </c>
      <c r="E25" s="143" t="s">
        <v>20</v>
      </c>
      <c r="F25" s="144" t="s">
        <v>32</v>
      </c>
      <c r="G25" s="27">
        <f>IF(OR(テーブル141523242526[[#This Row],[列2]]="",
          テーブル141523242526[[#This Row],[列4]]=""),
     0,
     IFERROR(HOUR(テーブル141523242526[[#This Row],[列4]]-テーブル141523242526[[#This Row],[列15]]-テーブル141523242526[[#This Row],[列2]]),
                  IFERROR(HOUR(テーブル141523242526[[#This Row],[列4]]-テーブル141523242526[[#This Row],[列2]]),
                               0)))</f>
        <v>0</v>
      </c>
      <c r="H25" s="28" t="s">
        <v>22</v>
      </c>
      <c r="I25" s="34" t="str">
        <f>IF(OR(テーブル141523242526[[#This Row],[列2]]="",
          テーブル141523242526[[#This Row],[列4]]=""),
     "00",
     IF(ISERROR(MINUTE(テーブル141523242526[[#This Row],[列4]]-テーブル141523242526[[#This Row],[列15]]-テーブル141523242526[[#This Row],[列2]])),
        IF(ISERROR(MINUTE(テーブル141523242526[[#This Row],[列4]]-テーブル141523242526[[#This Row],[列2]])),
           "00",
           IF(MINUTE(テーブル141523242526[[#This Row],[列4]]-テーブル141523242526[[#This Row],[列2]])&lt;30,
              "00",
              30)),
        IF(MINUTE(テーブル141523242526[[#This Row],[列4]]-テーブル141523242526[[#This Row],[列15]]-テーブル141523242526[[#This Row],[列2]])&lt;30,
           "00",
           30)))</f>
        <v>00</v>
      </c>
      <c r="J25" s="30" t="s">
        <v>23</v>
      </c>
      <c r="K25" s="31">
        <f>IFERROR((テーブル141523242526[[#This Row],[列5]]+テーブル141523242526[[#This Row],[列7]]/60)*$C$5,"")</f>
        <v>0</v>
      </c>
      <c r="L25" s="32" t="s">
        <v>4</v>
      </c>
      <c r="M25" s="149"/>
      <c r="N25" s="33"/>
      <c r="O25" s="50"/>
      <c r="P25" s="25"/>
    </row>
    <row r="26" spans="1:16" ht="22.5" customHeight="1" x14ac:dyDescent="0.15">
      <c r="A26" s="137"/>
      <c r="B26" s="160" t="str">
        <f>IF(テーブル141523242526[[#This Row],[列1]]="",
    "",
    TEXT(テーブル141523242526[[#This Row],[列1]],"(aaa)"))</f>
        <v/>
      </c>
      <c r="C26" s="138" t="s">
        <v>20</v>
      </c>
      <c r="D26" s="59" t="s">
        <v>21</v>
      </c>
      <c r="E26" s="143" t="s">
        <v>20</v>
      </c>
      <c r="F26" s="144" t="s">
        <v>32</v>
      </c>
      <c r="G26" s="27">
        <f>IF(OR(テーブル141523242526[[#This Row],[列2]]="",
          テーブル141523242526[[#This Row],[列4]]=""),
     0,
     IFERROR(HOUR(テーブル141523242526[[#This Row],[列4]]-テーブル141523242526[[#This Row],[列15]]-テーブル141523242526[[#This Row],[列2]]),
                  IFERROR(HOUR(テーブル141523242526[[#This Row],[列4]]-テーブル141523242526[[#This Row],[列2]]),
                               0)))</f>
        <v>0</v>
      </c>
      <c r="H26" s="28" t="s">
        <v>22</v>
      </c>
      <c r="I26" s="34" t="str">
        <f>IF(OR(テーブル141523242526[[#This Row],[列2]]="",
          テーブル141523242526[[#This Row],[列4]]=""),
     "00",
     IF(ISERROR(MINUTE(テーブル141523242526[[#This Row],[列4]]-テーブル141523242526[[#This Row],[列15]]-テーブル141523242526[[#This Row],[列2]])),
        IF(ISERROR(MINUTE(テーブル141523242526[[#This Row],[列4]]-テーブル141523242526[[#This Row],[列2]])),
           "00",
           IF(MINUTE(テーブル141523242526[[#This Row],[列4]]-テーブル141523242526[[#This Row],[列2]])&lt;30,
              "00",
              30)),
        IF(MINUTE(テーブル141523242526[[#This Row],[列4]]-テーブル141523242526[[#This Row],[列15]]-テーブル141523242526[[#This Row],[列2]])&lt;30,
           "00",
           30)))</f>
        <v>00</v>
      </c>
      <c r="J26" s="30" t="s">
        <v>23</v>
      </c>
      <c r="K26" s="31">
        <f>IFERROR((テーブル141523242526[[#This Row],[列5]]+テーブル141523242526[[#This Row],[列7]]/60)*$C$5,"")</f>
        <v>0</v>
      </c>
      <c r="L26" s="32" t="s">
        <v>4</v>
      </c>
      <c r="M26" s="149"/>
      <c r="N26" s="33"/>
      <c r="O26" s="50"/>
      <c r="P26" s="25"/>
    </row>
    <row r="27" spans="1:16" ht="22.5" customHeight="1" x14ac:dyDescent="0.15">
      <c r="A27" s="137"/>
      <c r="B27" s="160" t="str">
        <f>IF(テーブル141523242526[[#This Row],[列1]]="",
    "",
    TEXT(テーブル141523242526[[#This Row],[列1]],"(aaa)"))</f>
        <v/>
      </c>
      <c r="C27" s="138" t="s">
        <v>20</v>
      </c>
      <c r="D27" s="59" t="s">
        <v>21</v>
      </c>
      <c r="E27" s="143" t="s">
        <v>20</v>
      </c>
      <c r="F27" s="144" t="s">
        <v>32</v>
      </c>
      <c r="G27" s="27">
        <f>IF(OR(テーブル141523242526[[#This Row],[列2]]="",
          テーブル141523242526[[#This Row],[列4]]=""),
     0,
     IFERROR(HOUR(テーブル141523242526[[#This Row],[列4]]-テーブル141523242526[[#This Row],[列15]]-テーブル141523242526[[#This Row],[列2]]),
                  IFERROR(HOUR(テーブル141523242526[[#This Row],[列4]]-テーブル141523242526[[#This Row],[列2]]),
                               0)))</f>
        <v>0</v>
      </c>
      <c r="H27" s="28" t="s">
        <v>22</v>
      </c>
      <c r="I27" s="34" t="str">
        <f>IF(OR(テーブル141523242526[[#This Row],[列2]]="",
          テーブル141523242526[[#This Row],[列4]]=""),
     "00",
     IF(ISERROR(MINUTE(テーブル141523242526[[#This Row],[列4]]-テーブル141523242526[[#This Row],[列15]]-テーブル141523242526[[#This Row],[列2]])),
        IF(ISERROR(MINUTE(テーブル141523242526[[#This Row],[列4]]-テーブル141523242526[[#This Row],[列2]])),
           "00",
           IF(MINUTE(テーブル141523242526[[#This Row],[列4]]-テーブル141523242526[[#This Row],[列2]])&lt;30,
              "00",
              30)),
        IF(MINUTE(テーブル141523242526[[#This Row],[列4]]-テーブル141523242526[[#This Row],[列15]]-テーブル141523242526[[#This Row],[列2]])&lt;30,
           "00",
           30)))</f>
        <v>00</v>
      </c>
      <c r="J27" s="30" t="s">
        <v>23</v>
      </c>
      <c r="K27" s="31">
        <f>IFERROR((テーブル141523242526[[#This Row],[列5]]+テーブル141523242526[[#This Row],[列7]]/60)*$C$5,"")</f>
        <v>0</v>
      </c>
      <c r="L27" s="32" t="s">
        <v>4</v>
      </c>
      <c r="M27" s="149"/>
      <c r="N27" s="33"/>
      <c r="O27" s="50"/>
      <c r="P27" s="25"/>
    </row>
    <row r="28" spans="1:16" ht="22.5" customHeight="1" x14ac:dyDescent="0.15">
      <c r="A28" s="137"/>
      <c r="B28" s="160" t="str">
        <f>IF(テーブル141523242526[[#This Row],[列1]]="",
    "",
    TEXT(テーブル141523242526[[#This Row],[列1]],"(aaa)"))</f>
        <v/>
      </c>
      <c r="C28" s="138" t="s">
        <v>20</v>
      </c>
      <c r="D28" s="59" t="s">
        <v>21</v>
      </c>
      <c r="E28" s="143" t="s">
        <v>20</v>
      </c>
      <c r="F28" s="144" t="s">
        <v>32</v>
      </c>
      <c r="G28" s="27">
        <f>IF(OR(テーブル141523242526[[#This Row],[列2]]="",
          テーブル141523242526[[#This Row],[列4]]=""),
     0,
     IFERROR(HOUR(テーブル141523242526[[#This Row],[列4]]-テーブル141523242526[[#This Row],[列15]]-テーブル141523242526[[#This Row],[列2]]),
                  IFERROR(HOUR(テーブル141523242526[[#This Row],[列4]]-テーブル141523242526[[#This Row],[列2]]),
                               0)))</f>
        <v>0</v>
      </c>
      <c r="H28" s="28" t="s">
        <v>22</v>
      </c>
      <c r="I28" s="34" t="str">
        <f>IF(OR(テーブル141523242526[[#This Row],[列2]]="",
          テーブル141523242526[[#This Row],[列4]]=""),
     "00",
     IF(ISERROR(MINUTE(テーブル141523242526[[#This Row],[列4]]-テーブル141523242526[[#This Row],[列15]]-テーブル141523242526[[#This Row],[列2]])),
        IF(ISERROR(MINUTE(テーブル141523242526[[#This Row],[列4]]-テーブル141523242526[[#This Row],[列2]])),
           "00",
           IF(MINUTE(テーブル141523242526[[#This Row],[列4]]-テーブル141523242526[[#This Row],[列2]])&lt;30,
              "00",
              30)),
        IF(MINUTE(テーブル141523242526[[#This Row],[列4]]-テーブル141523242526[[#This Row],[列15]]-テーブル141523242526[[#This Row],[列2]])&lt;30,
           "00",
           30)))</f>
        <v>00</v>
      </c>
      <c r="J28" s="30" t="s">
        <v>23</v>
      </c>
      <c r="K28" s="31">
        <f>IFERROR((テーブル141523242526[[#This Row],[列5]]+テーブル141523242526[[#This Row],[列7]]/60)*$C$5,"")</f>
        <v>0</v>
      </c>
      <c r="L28" s="32" t="s">
        <v>4</v>
      </c>
      <c r="M28" s="149"/>
      <c r="N28" s="33"/>
      <c r="O28" s="50"/>
      <c r="P28" s="25"/>
    </row>
    <row r="29" spans="1:16" ht="22.5" customHeight="1" x14ac:dyDescent="0.15">
      <c r="A29" s="137"/>
      <c r="B29" s="160" t="str">
        <f>IF(テーブル141523242526[[#This Row],[列1]]="",
    "",
    TEXT(テーブル141523242526[[#This Row],[列1]],"(aaa)"))</f>
        <v/>
      </c>
      <c r="C29" s="138" t="s">
        <v>20</v>
      </c>
      <c r="D29" s="59" t="s">
        <v>21</v>
      </c>
      <c r="E29" s="143" t="s">
        <v>20</v>
      </c>
      <c r="F29" s="144" t="s">
        <v>32</v>
      </c>
      <c r="G29" s="27">
        <f>IF(OR(テーブル141523242526[[#This Row],[列2]]="",
          テーブル141523242526[[#This Row],[列4]]=""),
     0,
     IFERROR(HOUR(テーブル141523242526[[#This Row],[列4]]-テーブル141523242526[[#This Row],[列15]]-テーブル141523242526[[#This Row],[列2]]),
                  IFERROR(HOUR(テーブル141523242526[[#This Row],[列4]]-テーブル141523242526[[#This Row],[列2]]),
                               0)))</f>
        <v>0</v>
      </c>
      <c r="H29" s="28" t="s">
        <v>22</v>
      </c>
      <c r="I29" s="34" t="str">
        <f>IF(OR(テーブル141523242526[[#This Row],[列2]]="",
          テーブル141523242526[[#This Row],[列4]]=""),
     "00",
     IF(ISERROR(MINUTE(テーブル141523242526[[#This Row],[列4]]-テーブル141523242526[[#This Row],[列15]]-テーブル141523242526[[#This Row],[列2]])),
        IF(ISERROR(MINUTE(テーブル141523242526[[#This Row],[列4]]-テーブル141523242526[[#This Row],[列2]])),
           "00",
           IF(MINUTE(テーブル141523242526[[#This Row],[列4]]-テーブル141523242526[[#This Row],[列2]])&lt;30,
              "00",
              30)),
        IF(MINUTE(テーブル141523242526[[#This Row],[列4]]-テーブル141523242526[[#This Row],[列15]]-テーブル141523242526[[#This Row],[列2]])&lt;30,
           "00",
           30)))</f>
        <v>00</v>
      </c>
      <c r="J29" s="30" t="s">
        <v>23</v>
      </c>
      <c r="K29" s="31">
        <f>IFERROR((テーブル141523242526[[#This Row],[列5]]+テーブル141523242526[[#This Row],[列7]]/60)*$C$5,"")</f>
        <v>0</v>
      </c>
      <c r="L29" s="32" t="s">
        <v>4</v>
      </c>
      <c r="M29" s="149"/>
      <c r="N29" s="33"/>
      <c r="O29" s="50"/>
      <c r="P29" s="25"/>
    </row>
    <row r="30" spans="1:16" ht="22.5" customHeight="1" thickBot="1" x14ac:dyDescent="0.2">
      <c r="A30" s="139"/>
      <c r="B30" s="161" t="str">
        <f>IF(テーブル141523242526[[#This Row],[列1]]="",
    "",
    TEXT(テーブル141523242526[[#This Row],[列1]],"(aaa)"))</f>
        <v/>
      </c>
      <c r="C30" s="140" t="s">
        <v>20</v>
      </c>
      <c r="D30" s="35" t="s">
        <v>21</v>
      </c>
      <c r="E30" s="145" t="s">
        <v>20</v>
      </c>
      <c r="F30" s="146" t="s">
        <v>32</v>
      </c>
      <c r="G30" s="36">
        <f>IF(OR(テーブル141523242526[[#This Row],[列2]]="",
          テーブル141523242526[[#This Row],[列4]]=""),
     0,
     IFERROR(HOUR(テーブル141523242526[[#This Row],[列4]]-テーブル141523242526[[#This Row],[列15]]-テーブル141523242526[[#This Row],[列2]]),
                  IFERROR(HOUR(テーブル141523242526[[#This Row],[列4]]-テーブル141523242526[[#This Row],[列2]]),
                               0)))</f>
        <v>0</v>
      </c>
      <c r="H30" s="37" t="s">
        <v>22</v>
      </c>
      <c r="I30" s="38" t="str">
        <f>IF(OR(テーブル141523242526[[#This Row],[列2]]="",
          テーブル141523242526[[#This Row],[列4]]=""),
     "00",
     IF(ISERROR(MINUTE(テーブル141523242526[[#This Row],[列4]]-テーブル141523242526[[#This Row],[列15]]-テーブル141523242526[[#This Row],[列2]])),
        IF(ISERROR(MINUTE(テーブル141523242526[[#This Row],[列4]]-テーブル141523242526[[#This Row],[列2]])),
           "00",
           IF(MINUTE(テーブル141523242526[[#This Row],[列4]]-テーブル141523242526[[#This Row],[列2]])&lt;30,
              "00",
              30)),
        IF(MINUTE(テーブル141523242526[[#This Row],[列4]]-テーブル141523242526[[#This Row],[列15]]-テーブル141523242526[[#This Row],[列2]])&lt;30,
           "00",
           30)))</f>
        <v>00</v>
      </c>
      <c r="J30" s="39" t="s">
        <v>23</v>
      </c>
      <c r="K30" s="40">
        <f>IFERROR((テーブル141523242526[[#This Row],[列5]]+テーブル141523242526[[#This Row],[列7]]/60)*$C$5,"")</f>
        <v>0</v>
      </c>
      <c r="L30" s="41" t="s">
        <v>4</v>
      </c>
      <c r="M30" s="150"/>
      <c r="N30" s="42"/>
      <c r="O30" s="50"/>
      <c r="P30" s="25"/>
    </row>
    <row r="31" spans="1:16" ht="22.5" customHeight="1" thickBot="1" x14ac:dyDescent="0.2">
      <c r="A31" s="189" t="s">
        <v>27</v>
      </c>
      <c r="B31" s="190"/>
      <c r="C31" s="191"/>
      <c r="D31" s="192"/>
      <c r="E31" s="193"/>
      <c r="F31" s="57"/>
      <c r="G31" s="194">
        <f>SUM(テーブル141523242526[[#All],[列5]])+SUM(テーブル141523242526[[#All],[列7]])/60</f>
        <v>0</v>
      </c>
      <c r="H31" s="195"/>
      <c r="I31" s="196" t="s">
        <v>24</v>
      </c>
      <c r="J31" s="197"/>
      <c r="K31" s="43">
        <f>SUM(テーブル141523242526[[#All],[列9]])</f>
        <v>0</v>
      </c>
      <c r="L31" s="44" t="s">
        <v>4</v>
      </c>
      <c r="M31" s="185"/>
      <c r="N31" s="186"/>
    </row>
    <row r="32" spans="1:16" x14ac:dyDescent="0.15">
      <c r="A32" s="45"/>
      <c r="B32" s="45"/>
      <c r="C32" s="46"/>
      <c r="D32" s="46"/>
      <c r="E32" s="46"/>
      <c r="F32" s="46"/>
      <c r="G32" s="47"/>
      <c r="H32" s="47"/>
      <c r="I32" s="46"/>
      <c r="J32" s="46"/>
      <c r="K32" s="48"/>
      <c r="L32" s="10"/>
      <c r="M32" s="49"/>
    </row>
  </sheetData>
  <sheetProtection selectLockedCells="1"/>
  <mergeCells count="17">
    <mergeCell ref="K7:L7"/>
    <mergeCell ref="D1:M1"/>
    <mergeCell ref="A2:M2"/>
    <mergeCell ref="A3:B3"/>
    <mergeCell ref="C3:E3"/>
    <mergeCell ref="A4:B4"/>
    <mergeCell ref="C4:E4"/>
    <mergeCell ref="A5:B5"/>
    <mergeCell ref="C5:E5"/>
    <mergeCell ref="A7:B7"/>
    <mergeCell ref="C7:E7"/>
    <mergeCell ref="G7:J7"/>
    <mergeCell ref="A31:B31"/>
    <mergeCell ref="C31:E31"/>
    <mergeCell ref="G31:H31"/>
    <mergeCell ref="I31:J31"/>
    <mergeCell ref="M31:N31"/>
  </mergeCells>
  <phoneticPr fontId="2"/>
  <printOptions horizontalCentered="1"/>
  <pageMargins left="0.39370078740157483" right="0.39370078740157483" top="0.78740157480314965" bottom="0.78740157480314965" header="0.23622047244094491" footer="0.31496062992125984"/>
  <pageSetup paperSize="9" orientation="portrait" r:id="rId1"/>
  <headerFooter alignWithMargins="0"/>
  <drawing r:id="rId2"/>
  <tableParts count="1">
    <tablePart r:id="rId3"/>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sheetPr>
  <dimension ref="A1:K56"/>
  <sheetViews>
    <sheetView zoomScaleNormal="100" zoomScaleSheetLayoutView="100" workbookViewId="0">
      <selection activeCell="A2" sqref="A2:F2"/>
    </sheetView>
  </sheetViews>
  <sheetFormatPr defaultRowHeight="20.100000000000001" customHeight="1" x14ac:dyDescent="0.15"/>
  <cols>
    <col min="1" max="1" width="12.375" style="63" customWidth="1"/>
    <col min="2" max="2" width="15.625" style="63" customWidth="1"/>
    <col min="3" max="4" width="12.5" style="63" customWidth="1"/>
    <col min="5" max="6" width="15.625" style="63" customWidth="1"/>
    <col min="7" max="7" width="9" style="64"/>
    <col min="8" max="8" width="9.375" style="64" hidden="1" customWidth="1"/>
    <col min="9" max="9" width="5.25" style="64" hidden="1" customWidth="1"/>
    <col min="10" max="10" width="9.375" style="64" hidden="1" customWidth="1"/>
    <col min="11" max="11" width="9.25" style="64" hidden="1" customWidth="1"/>
    <col min="12" max="243" width="9" style="64"/>
    <col min="244" max="244" width="4.125" style="64" customWidth="1"/>
    <col min="245" max="245" width="4.5" style="64" customWidth="1"/>
    <col min="246" max="246" width="2.875" style="64" customWidth="1"/>
    <col min="247" max="247" width="13.125" style="64" customWidth="1"/>
    <col min="248" max="248" width="6.625" style="64" customWidth="1"/>
    <col min="249" max="249" width="0" style="64" hidden="1" customWidth="1"/>
    <col min="250" max="251" width="10.625" style="64" customWidth="1"/>
    <col min="252" max="253" width="15.625" style="64" customWidth="1"/>
    <col min="254" max="254" width="9" style="64"/>
    <col min="255" max="256" width="9" style="64" customWidth="1"/>
    <col min="257" max="260" width="0" style="64" hidden="1" customWidth="1"/>
    <col min="261" max="499" width="9" style="64"/>
    <col min="500" max="500" width="4.125" style="64" customWidth="1"/>
    <col min="501" max="501" width="4.5" style="64" customWidth="1"/>
    <col min="502" max="502" width="2.875" style="64" customWidth="1"/>
    <col min="503" max="503" width="13.125" style="64" customWidth="1"/>
    <col min="504" max="504" width="6.625" style="64" customWidth="1"/>
    <col min="505" max="505" width="0" style="64" hidden="1" customWidth="1"/>
    <col min="506" max="507" width="10.625" style="64" customWidth="1"/>
    <col min="508" max="509" width="15.625" style="64" customWidth="1"/>
    <col min="510" max="510" width="9" style="64"/>
    <col min="511" max="512" width="9" style="64" customWidth="1"/>
    <col min="513" max="516" width="0" style="64" hidden="1" customWidth="1"/>
    <col min="517" max="755" width="9" style="64"/>
    <col min="756" max="756" width="4.125" style="64" customWidth="1"/>
    <col min="757" max="757" width="4.5" style="64" customWidth="1"/>
    <col min="758" max="758" width="2.875" style="64" customWidth="1"/>
    <col min="759" max="759" width="13.125" style="64" customWidth="1"/>
    <col min="760" max="760" width="6.625" style="64" customWidth="1"/>
    <col min="761" max="761" width="0" style="64" hidden="1" customWidth="1"/>
    <col min="762" max="763" width="10.625" style="64" customWidth="1"/>
    <col min="764" max="765" width="15.625" style="64" customWidth="1"/>
    <col min="766" max="766" width="9" style="64"/>
    <col min="767" max="768" width="9" style="64" customWidth="1"/>
    <col min="769" max="772" width="0" style="64" hidden="1" customWidth="1"/>
    <col min="773" max="1011" width="9" style="64"/>
    <col min="1012" max="1012" width="4.125" style="64" customWidth="1"/>
    <col min="1013" max="1013" width="4.5" style="64" customWidth="1"/>
    <col min="1014" max="1014" width="2.875" style="64" customWidth="1"/>
    <col min="1015" max="1015" width="13.125" style="64" customWidth="1"/>
    <col min="1016" max="1016" width="6.625" style="64" customWidth="1"/>
    <col min="1017" max="1017" width="0" style="64" hidden="1" customWidth="1"/>
    <col min="1018" max="1019" width="10.625" style="64" customWidth="1"/>
    <col min="1020" max="1021" width="15.625" style="64" customWidth="1"/>
    <col min="1022" max="1022" width="9" style="64"/>
    <col min="1023" max="1024" width="9" style="64" customWidth="1"/>
    <col min="1025" max="1028" width="0" style="64" hidden="1" customWidth="1"/>
    <col min="1029" max="1267" width="9" style="64"/>
    <col min="1268" max="1268" width="4.125" style="64" customWidth="1"/>
    <col min="1269" max="1269" width="4.5" style="64" customWidth="1"/>
    <col min="1270" max="1270" width="2.875" style="64" customWidth="1"/>
    <col min="1271" max="1271" width="13.125" style="64" customWidth="1"/>
    <col min="1272" max="1272" width="6.625" style="64" customWidth="1"/>
    <col min="1273" max="1273" width="0" style="64" hidden="1" customWidth="1"/>
    <col min="1274" max="1275" width="10.625" style="64" customWidth="1"/>
    <col min="1276" max="1277" width="15.625" style="64" customWidth="1"/>
    <col min="1278" max="1278" width="9" style="64"/>
    <col min="1279" max="1280" width="9" style="64" customWidth="1"/>
    <col min="1281" max="1284" width="0" style="64" hidden="1" customWidth="1"/>
    <col min="1285" max="1523" width="9" style="64"/>
    <col min="1524" max="1524" width="4.125" style="64" customWidth="1"/>
    <col min="1525" max="1525" width="4.5" style="64" customWidth="1"/>
    <col min="1526" max="1526" width="2.875" style="64" customWidth="1"/>
    <col min="1527" max="1527" width="13.125" style="64" customWidth="1"/>
    <col min="1528" max="1528" width="6.625" style="64" customWidth="1"/>
    <col min="1529" max="1529" width="0" style="64" hidden="1" customWidth="1"/>
    <col min="1530" max="1531" width="10.625" style="64" customWidth="1"/>
    <col min="1532" max="1533" width="15.625" style="64" customWidth="1"/>
    <col min="1534" max="1534" width="9" style="64"/>
    <col min="1535" max="1536" width="9" style="64" customWidth="1"/>
    <col min="1537" max="1540" width="0" style="64" hidden="1" customWidth="1"/>
    <col min="1541" max="1779" width="9" style="64"/>
    <col min="1780" max="1780" width="4.125" style="64" customWidth="1"/>
    <col min="1781" max="1781" width="4.5" style="64" customWidth="1"/>
    <col min="1782" max="1782" width="2.875" style="64" customWidth="1"/>
    <col min="1783" max="1783" width="13.125" style="64" customWidth="1"/>
    <col min="1784" max="1784" width="6.625" style="64" customWidth="1"/>
    <col min="1785" max="1785" width="0" style="64" hidden="1" customWidth="1"/>
    <col min="1786" max="1787" width="10.625" style="64" customWidth="1"/>
    <col min="1788" max="1789" width="15.625" style="64" customWidth="1"/>
    <col min="1790" max="1790" width="9" style="64"/>
    <col min="1791" max="1792" width="9" style="64" customWidth="1"/>
    <col min="1793" max="1796" width="0" style="64" hidden="1" customWidth="1"/>
    <col min="1797" max="2035" width="9" style="64"/>
    <col min="2036" max="2036" width="4.125" style="64" customWidth="1"/>
    <col min="2037" max="2037" width="4.5" style="64" customWidth="1"/>
    <col min="2038" max="2038" width="2.875" style="64" customWidth="1"/>
    <col min="2039" max="2039" width="13.125" style="64" customWidth="1"/>
    <col min="2040" max="2040" width="6.625" style="64" customWidth="1"/>
    <col min="2041" max="2041" width="0" style="64" hidden="1" customWidth="1"/>
    <col min="2042" max="2043" width="10.625" style="64" customWidth="1"/>
    <col min="2044" max="2045" width="15.625" style="64" customWidth="1"/>
    <col min="2046" max="2046" width="9" style="64"/>
    <col min="2047" max="2048" width="9" style="64" customWidth="1"/>
    <col min="2049" max="2052" width="0" style="64" hidden="1" customWidth="1"/>
    <col min="2053" max="2291" width="9" style="64"/>
    <col min="2292" max="2292" width="4.125" style="64" customWidth="1"/>
    <col min="2293" max="2293" width="4.5" style="64" customWidth="1"/>
    <col min="2294" max="2294" width="2.875" style="64" customWidth="1"/>
    <col min="2295" max="2295" width="13.125" style="64" customWidth="1"/>
    <col min="2296" max="2296" width="6.625" style="64" customWidth="1"/>
    <col min="2297" max="2297" width="0" style="64" hidden="1" customWidth="1"/>
    <col min="2298" max="2299" width="10.625" style="64" customWidth="1"/>
    <col min="2300" max="2301" width="15.625" style="64" customWidth="1"/>
    <col min="2302" max="2302" width="9" style="64"/>
    <col min="2303" max="2304" width="9" style="64" customWidth="1"/>
    <col min="2305" max="2308" width="0" style="64" hidden="1" customWidth="1"/>
    <col min="2309" max="2547" width="9" style="64"/>
    <col min="2548" max="2548" width="4.125" style="64" customWidth="1"/>
    <col min="2549" max="2549" width="4.5" style="64" customWidth="1"/>
    <col min="2550" max="2550" width="2.875" style="64" customWidth="1"/>
    <col min="2551" max="2551" width="13.125" style="64" customWidth="1"/>
    <col min="2552" max="2552" width="6.625" style="64" customWidth="1"/>
    <col min="2553" max="2553" width="0" style="64" hidden="1" customWidth="1"/>
    <col min="2554" max="2555" width="10.625" style="64" customWidth="1"/>
    <col min="2556" max="2557" width="15.625" style="64" customWidth="1"/>
    <col min="2558" max="2558" width="9" style="64"/>
    <col min="2559" max="2560" width="9" style="64" customWidth="1"/>
    <col min="2561" max="2564" width="0" style="64" hidden="1" customWidth="1"/>
    <col min="2565" max="2803" width="9" style="64"/>
    <col min="2804" max="2804" width="4.125" style="64" customWidth="1"/>
    <col min="2805" max="2805" width="4.5" style="64" customWidth="1"/>
    <col min="2806" max="2806" width="2.875" style="64" customWidth="1"/>
    <col min="2807" max="2807" width="13.125" style="64" customWidth="1"/>
    <col min="2808" max="2808" width="6.625" style="64" customWidth="1"/>
    <col min="2809" max="2809" width="0" style="64" hidden="1" customWidth="1"/>
    <col min="2810" max="2811" width="10.625" style="64" customWidth="1"/>
    <col min="2812" max="2813" width="15.625" style="64" customWidth="1"/>
    <col min="2814" max="2814" width="9" style="64"/>
    <col min="2815" max="2816" width="9" style="64" customWidth="1"/>
    <col min="2817" max="2820" width="0" style="64" hidden="1" customWidth="1"/>
    <col min="2821" max="3059" width="9" style="64"/>
    <col min="3060" max="3060" width="4.125" style="64" customWidth="1"/>
    <col min="3061" max="3061" width="4.5" style="64" customWidth="1"/>
    <col min="3062" max="3062" width="2.875" style="64" customWidth="1"/>
    <col min="3063" max="3063" width="13.125" style="64" customWidth="1"/>
    <col min="3064" max="3064" width="6.625" style="64" customWidth="1"/>
    <col min="3065" max="3065" width="0" style="64" hidden="1" customWidth="1"/>
    <col min="3066" max="3067" width="10.625" style="64" customWidth="1"/>
    <col min="3068" max="3069" width="15.625" style="64" customWidth="1"/>
    <col min="3070" max="3070" width="9" style="64"/>
    <col min="3071" max="3072" width="9" style="64" customWidth="1"/>
    <col min="3073" max="3076" width="0" style="64" hidden="1" customWidth="1"/>
    <col min="3077" max="3315" width="9" style="64"/>
    <col min="3316" max="3316" width="4.125" style="64" customWidth="1"/>
    <col min="3317" max="3317" width="4.5" style="64" customWidth="1"/>
    <col min="3318" max="3318" width="2.875" style="64" customWidth="1"/>
    <col min="3319" max="3319" width="13.125" style="64" customWidth="1"/>
    <col min="3320" max="3320" width="6.625" style="64" customWidth="1"/>
    <col min="3321" max="3321" width="0" style="64" hidden="1" customWidth="1"/>
    <col min="3322" max="3323" width="10.625" style="64" customWidth="1"/>
    <col min="3324" max="3325" width="15.625" style="64" customWidth="1"/>
    <col min="3326" max="3326" width="9" style="64"/>
    <col min="3327" max="3328" width="9" style="64" customWidth="1"/>
    <col min="3329" max="3332" width="0" style="64" hidden="1" customWidth="1"/>
    <col min="3333" max="3571" width="9" style="64"/>
    <col min="3572" max="3572" width="4.125" style="64" customWidth="1"/>
    <col min="3573" max="3573" width="4.5" style="64" customWidth="1"/>
    <col min="3574" max="3574" width="2.875" style="64" customWidth="1"/>
    <col min="3575" max="3575" width="13.125" style="64" customWidth="1"/>
    <col min="3576" max="3576" width="6.625" style="64" customWidth="1"/>
    <col min="3577" max="3577" width="0" style="64" hidden="1" customWidth="1"/>
    <col min="3578" max="3579" width="10.625" style="64" customWidth="1"/>
    <col min="3580" max="3581" width="15.625" style="64" customWidth="1"/>
    <col min="3582" max="3582" width="9" style="64"/>
    <col min="3583" max="3584" width="9" style="64" customWidth="1"/>
    <col min="3585" max="3588" width="0" style="64" hidden="1" customWidth="1"/>
    <col min="3589" max="3827" width="9" style="64"/>
    <col min="3828" max="3828" width="4.125" style="64" customWidth="1"/>
    <col min="3829" max="3829" width="4.5" style="64" customWidth="1"/>
    <col min="3830" max="3830" width="2.875" style="64" customWidth="1"/>
    <col min="3831" max="3831" width="13.125" style="64" customWidth="1"/>
    <col min="3832" max="3832" width="6.625" style="64" customWidth="1"/>
    <col min="3833" max="3833" width="0" style="64" hidden="1" customWidth="1"/>
    <col min="3834" max="3835" width="10.625" style="64" customWidth="1"/>
    <col min="3836" max="3837" width="15.625" style="64" customWidth="1"/>
    <col min="3838" max="3838" width="9" style="64"/>
    <col min="3839" max="3840" width="9" style="64" customWidth="1"/>
    <col min="3841" max="3844" width="0" style="64" hidden="1" customWidth="1"/>
    <col min="3845" max="4083" width="9" style="64"/>
    <col min="4084" max="4084" width="4.125" style="64" customWidth="1"/>
    <col min="4085" max="4085" width="4.5" style="64" customWidth="1"/>
    <col min="4086" max="4086" width="2.875" style="64" customWidth="1"/>
    <col min="4087" max="4087" width="13.125" style="64" customWidth="1"/>
    <col min="4088" max="4088" width="6.625" style="64" customWidth="1"/>
    <col min="4089" max="4089" width="0" style="64" hidden="1" customWidth="1"/>
    <col min="4090" max="4091" width="10.625" style="64" customWidth="1"/>
    <col min="4092" max="4093" width="15.625" style="64" customWidth="1"/>
    <col min="4094" max="4094" width="9" style="64"/>
    <col min="4095" max="4096" width="9" style="64" customWidth="1"/>
    <col min="4097" max="4100" width="0" style="64" hidden="1" customWidth="1"/>
    <col min="4101" max="4339" width="9" style="64"/>
    <col min="4340" max="4340" width="4.125" style="64" customWidth="1"/>
    <col min="4341" max="4341" width="4.5" style="64" customWidth="1"/>
    <col min="4342" max="4342" width="2.875" style="64" customWidth="1"/>
    <col min="4343" max="4343" width="13.125" style="64" customWidth="1"/>
    <col min="4344" max="4344" width="6.625" style="64" customWidth="1"/>
    <col min="4345" max="4345" width="0" style="64" hidden="1" customWidth="1"/>
    <col min="4346" max="4347" width="10.625" style="64" customWidth="1"/>
    <col min="4348" max="4349" width="15.625" style="64" customWidth="1"/>
    <col min="4350" max="4350" width="9" style="64"/>
    <col min="4351" max="4352" width="9" style="64" customWidth="1"/>
    <col min="4353" max="4356" width="0" style="64" hidden="1" customWidth="1"/>
    <col min="4357" max="4595" width="9" style="64"/>
    <col min="4596" max="4596" width="4.125" style="64" customWidth="1"/>
    <col min="4597" max="4597" width="4.5" style="64" customWidth="1"/>
    <col min="4598" max="4598" width="2.875" style="64" customWidth="1"/>
    <col min="4599" max="4599" width="13.125" style="64" customWidth="1"/>
    <col min="4600" max="4600" width="6.625" style="64" customWidth="1"/>
    <col min="4601" max="4601" width="0" style="64" hidden="1" customWidth="1"/>
    <col min="4602" max="4603" width="10.625" style="64" customWidth="1"/>
    <col min="4604" max="4605" width="15.625" style="64" customWidth="1"/>
    <col min="4606" max="4606" width="9" style="64"/>
    <col min="4607" max="4608" width="9" style="64" customWidth="1"/>
    <col min="4609" max="4612" width="0" style="64" hidden="1" customWidth="1"/>
    <col min="4613" max="4851" width="9" style="64"/>
    <col min="4852" max="4852" width="4.125" style="64" customWidth="1"/>
    <col min="4853" max="4853" width="4.5" style="64" customWidth="1"/>
    <col min="4854" max="4854" width="2.875" style="64" customWidth="1"/>
    <col min="4855" max="4855" width="13.125" style="64" customWidth="1"/>
    <col min="4856" max="4856" width="6.625" style="64" customWidth="1"/>
    <col min="4857" max="4857" width="0" style="64" hidden="1" customWidth="1"/>
    <col min="4858" max="4859" width="10.625" style="64" customWidth="1"/>
    <col min="4860" max="4861" width="15.625" style="64" customWidth="1"/>
    <col min="4862" max="4862" width="9" style="64"/>
    <col min="4863" max="4864" width="9" style="64" customWidth="1"/>
    <col min="4865" max="4868" width="0" style="64" hidden="1" customWidth="1"/>
    <col min="4869" max="5107" width="9" style="64"/>
    <col min="5108" max="5108" width="4.125" style="64" customWidth="1"/>
    <col min="5109" max="5109" width="4.5" style="64" customWidth="1"/>
    <col min="5110" max="5110" width="2.875" style="64" customWidth="1"/>
    <col min="5111" max="5111" width="13.125" style="64" customWidth="1"/>
    <col min="5112" max="5112" width="6.625" style="64" customWidth="1"/>
    <col min="5113" max="5113" width="0" style="64" hidden="1" customWidth="1"/>
    <col min="5114" max="5115" width="10.625" style="64" customWidth="1"/>
    <col min="5116" max="5117" width="15.625" style="64" customWidth="1"/>
    <col min="5118" max="5118" width="9" style="64"/>
    <col min="5119" max="5120" width="9" style="64" customWidth="1"/>
    <col min="5121" max="5124" width="0" style="64" hidden="1" customWidth="1"/>
    <col min="5125" max="5363" width="9" style="64"/>
    <col min="5364" max="5364" width="4.125" style="64" customWidth="1"/>
    <col min="5365" max="5365" width="4.5" style="64" customWidth="1"/>
    <col min="5366" max="5366" width="2.875" style="64" customWidth="1"/>
    <col min="5367" max="5367" width="13.125" style="64" customWidth="1"/>
    <col min="5368" max="5368" width="6.625" style="64" customWidth="1"/>
    <col min="5369" max="5369" width="0" style="64" hidden="1" customWidth="1"/>
    <col min="5370" max="5371" width="10.625" style="64" customWidth="1"/>
    <col min="5372" max="5373" width="15.625" style="64" customWidth="1"/>
    <col min="5374" max="5374" width="9" style="64"/>
    <col min="5375" max="5376" width="9" style="64" customWidth="1"/>
    <col min="5377" max="5380" width="0" style="64" hidden="1" customWidth="1"/>
    <col min="5381" max="5619" width="9" style="64"/>
    <col min="5620" max="5620" width="4.125" style="64" customWidth="1"/>
    <col min="5621" max="5621" width="4.5" style="64" customWidth="1"/>
    <col min="5622" max="5622" width="2.875" style="64" customWidth="1"/>
    <col min="5623" max="5623" width="13.125" style="64" customWidth="1"/>
    <col min="5624" max="5624" width="6.625" style="64" customWidth="1"/>
    <col min="5625" max="5625" width="0" style="64" hidden="1" customWidth="1"/>
    <col min="5626" max="5627" width="10.625" style="64" customWidth="1"/>
    <col min="5628" max="5629" width="15.625" style="64" customWidth="1"/>
    <col min="5630" max="5630" width="9" style="64"/>
    <col min="5631" max="5632" width="9" style="64" customWidth="1"/>
    <col min="5633" max="5636" width="0" style="64" hidden="1" customWidth="1"/>
    <col min="5637" max="5875" width="9" style="64"/>
    <col min="5876" max="5876" width="4.125" style="64" customWidth="1"/>
    <col min="5877" max="5877" width="4.5" style="64" customWidth="1"/>
    <col min="5878" max="5878" width="2.875" style="64" customWidth="1"/>
    <col min="5879" max="5879" width="13.125" style="64" customWidth="1"/>
    <col min="5880" max="5880" width="6.625" style="64" customWidth="1"/>
    <col min="5881" max="5881" width="0" style="64" hidden="1" customWidth="1"/>
    <col min="5882" max="5883" width="10.625" style="64" customWidth="1"/>
    <col min="5884" max="5885" width="15.625" style="64" customWidth="1"/>
    <col min="5886" max="5886" width="9" style="64"/>
    <col min="5887" max="5888" width="9" style="64" customWidth="1"/>
    <col min="5889" max="5892" width="0" style="64" hidden="1" customWidth="1"/>
    <col min="5893" max="6131" width="9" style="64"/>
    <col min="6132" max="6132" width="4.125" style="64" customWidth="1"/>
    <col min="6133" max="6133" width="4.5" style="64" customWidth="1"/>
    <col min="6134" max="6134" width="2.875" style="64" customWidth="1"/>
    <col min="6135" max="6135" width="13.125" style="64" customWidth="1"/>
    <col min="6136" max="6136" width="6.625" style="64" customWidth="1"/>
    <col min="6137" max="6137" width="0" style="64" hidden="1" customWidth="1"/>
    <col min="6138" max="6139" width="10.625" style="64" customWidth="1"/>
    <col min="6140" max="6141" width="15.625" style="64" customWidth="1"/>
    <col min="6142" max="6142" width="9" style="64"/>
    <col min="6143" max="6144" width="9" style="64" customWidth="1"/>
    <col min="6145" max="6148" width="0" style="64" hidden="1" customWidth="1"/>
    <col min="6149" max="6387" width="9" style="64"/>
    <col min="6388" max="6388" width="4.125" style="64" customWidth="1"/>
    <col min="6389" max="6389" width="4.5" style="64" customWidth="1"/>
    <col min="6390" max="6390" width="2.875" style="64" customWidth="1"/>
    <col min="6391" max="6391" width="13.125" style="64" customWidth="1"/>
    <col min="6392" max="6392" width="6.625" style="64" customWidth="1"/>
    <col min="6393" max="6393" width="0" style="64" hidden="1" customWidth="1"/>
    <col min="6394" max="6395" width="10.625" style="64" customWidth="1"/>
    <col min="6396" max="6397" width="15.625" style="64" customWidth="1"/>
    <col min="6398" max="6398" width="9" style="64"/>
    <col min="6399" max="6400" width="9" style="64" customWidth="1"/>
    <col min="6401" max="6404" width="0" style="64" hidden="1" customWidth="1"/>
    <col min="6405" max="6643" width="9" style="64"/>
    <col min="6644" max="6644" width="4.125" style="64" customWidth="1"/>
    <col min="6645" max="6645" width="4.5" style="64" customWidth="1"/>
    <col min="6646" max="6646" width="2.875" style="64" customWidth="1"/>
    <col min="6647" max="6647" width="13.125" style="64" customWidth="1"/>
    <col min="6648" max="6648" width="6.625" style="64" customWidth="1"/>
    <col min="6649" max="6649" width="0" style="64" hidden="1" customWidth="1"/>
    <col min="6650" max="6651" width="10.625" style="64" customWidth="1"/>
    <col min="6652" max="6653" width="15.625" style="64" customWidth="1"/>
    <col min="6654" max="6654" width="9" style="64"/>
    <col min="6655" max="6656" width="9" style="64" customWidth="1"/>
    <col min="6657" max="6660" width="0" style="64" hidden="1" customWidth="1"/>
    <col min="6661" max="6899" width="9" style="64"/>
    <col min="6900" max="6900" width="4.125" style="64" customWidth="1"/>
    <col min="6901" max="6901" width="4.5" style="64" customWidth="1"/>
    <col min="6902" max="6902" width="2.875" style="64" customWidth="1"/>
    <col min="6903" max="6903" width="13.125" style="64" customWidth="1"/>
    <col min="6904" max="6904" width="6.625" style="64" customWidth="1"/>
    <col min="6905" max="6905" width="0" style="64" hidden="1" customWidth="1"/>
    <col min="6906" max="6907" width="10.625" style="64" customWidth="1"/>
    <col min="6908" max="6909" width="15.625" style="64" customWidth="1"/>
    <col min="6910" max="6910" width="9" style="64"/>
    <col min="6911" max="6912" width="9" style="64" customWidth="1"/>
    <col min="6913" max="6916" width="0" style="64" hidden="1" customWidth="1"/>
    <col min="6917" max="7155" width="9" style="64"/>
    <col min="7156" max="7156" width="4.125" style="64" customWidth="1"/>
    <col min="7157" max="7157" width="4.5" style="64" customWidth="1"/>
    <col min="7158" max="7158" width="2.875" style="64" customWidth="1"/>
    <col min="7159" max="7159" width="13.125" style="64" customWidth="1"/>
    <col min="7160" max="7160" width="6.625" style="64" customWidth="1"/>
    <col min="7161" max="7161" width="0" style="64" hidden="1" customWidth="1"/>
    <col min="7162" max="7163" width="10.625" style="64" customWidth="1"/>
    <col min="7164" max="7165" width="15.625" style="64" customWidth="1"/>
    <col min="7166" max="7166" width="9" style="64"/>
    <col min="7167" max="7168" width="9" style="64" customWidth="1"/>
    <col min="7169" max="7172" width="0" style="64" hidden="1" customWidth="1"/>
    <col min="7173" max="7411" width="9" style="64"/>
    <col min="7412" max="7412" width="4.125" style="64" customWidth="1"/>
    <col min="7413" max="7413" width="4.5" style="64" customWidth="1"/>
    <col min="7414" max="7414" width="2.875" style="64" customWidth="1"/>
    <col min="7415" max="7415" width="13.125" style="64" customWidth="1"/>
    <col min="7416" max="7416" width="6.625" style="64" customWidth="1"/>
    <col min="7417" max="7417" width="0" style="64" hidden="1" customWidth="1"/>
    <col min="7418" max="7419" width="10.625" style="64" customWidth="1"/>
    <col min="7420" max="7421" width="15.625" style="64" customWidth="1"/>
    <col min="7422" max="7422" width="9" style="64"/>
    <col min="7423" max="7424" width="9" style="64" customWidth="1"/>
    <col min="7425" max="7428" width="0" style="64" hidden="1" customWidth="1"/>
    <col min="7429" max="7667" width="9" style="64"/>
    <col min="7668" max="7668" width="4.125" style="64" customWidth="1"/>
    <col min="7669" max="7669" width="4.5" style="64" customWidth="1"/>
    <col min="7670" max="7670" width="2.875" style="64" customWidth="1"/>
    <col min="7671" max="7671" width="13.125" style="64" customWidth="1"/>
    <col min="7672" max="7672" width="6.625" style="64" customWidth="1"/>
    <col min="7673" max="7673" width="0" style="64" hidden="1" customWidth="1"/>
    <col min="7674" max="7675" width="10.625" style="64" customWidth="1"/>
    <col min="7676" max="7677" width="15.625" style="64" customWidth="1"/>
    <col min="7678" max="7678" width="9" style="64"/>
    <col min="7679" max="7680" width="9" style="64" customWidth="1"/>
    <col min="7681" max="7684" width="0" style="64" hidden="1" customWidth="1"/>
    <col min="7685" max="7923" width="9" style="64"/>
    <col min="7924" max="7924" width="4.125" style="64" customWidth="1"/>
    <col min="7925" max="7925" width="4.5" style="64" customWidth="1"/>
    <col min="7926" max="7926" width="2.875" style="64" customWidth="1"/>
    <col min="7927" max="7927" width="13.125" style="64" customWidth="1"/>
    <col min="7928" max="7928" width="6.625" style="64" customWidth="1"/>
    <col min="7929" max="7929" width="0" style="64" hidden="1" customWidth="1"/>
    <col min="7930" max="7931" width="10.625" style="64" customWidth="1"/>
    <col min="7932" max="7933" width="15.625" style="64" customWidth="1"/>
    <col min="7934" max="7934" width="9" style="64"/>
    <col min="7935" max="7936" width="9" style="64" customWidth="1"/>
    <col min="7937" max="7940" width="0" style="64" hidden="1" customWidth="1"/>
    <col min="7941" max="8179" width="9" style="64"/>
    <col min="8180" max="8180" width="4.125" style="64" customWidth="1"/>
    <col min="8181" max="8181" width="4.5" style="64" customWidth="1"/>
    <col min="8182" max="8182" width="2.875" style="64" customWidth="1"/>
    <col min="8183" max="8183" width="13.125" style="64" customWidth="1"/>
    <col min="8184" max="8184" width="6.625" style="64" customWidth="1"/>
    <col min="8185" max="8185" width="0" style="64" hidden="1" customWidth="1"/>
    <col min="8186" max="8187" width="10.625" style="64" customWidth="1"/>
    <col min="8188" max="8189" width="15.625" style="64" customWidth="1"/>
    <col min="8190" max="8190" width="9" style="64"/>
    <col min="8191" max="8192" width="9" style="64" customWidth="1"/>
    <col min="8193" max="8196" width="0" style="64" hidden="1" customWidth="1"/>
    <col min="8197" max="8435" width="9" style="64"/>
    <col min="8436" max="8436" width="4.125" style="64" customWidth="1"/>
    <col min="8437" max="8437" width="4.5" style="64" customWidth="1"/>
    <col min="8438" max="8438" width="2.875" style="64" customWidth="1"/>
    <col min="8439" max="8439" width="13.125" style="64" customWidth="1"/>
    <col min="8440" max="8440" width="6.625" style="64" customWidth="1"/>
    <col min="8441" max="8441" width="0" style="64" hidden="1" customWidth="1"/>
    <col min="8442" max="8443" width="10.625" style="64" customWidth="1"/>
    <col min="8444" max="8445" width="15.625" style="64" customWidth="1"/>
    <col min="8446" max="8446" width="9" style="64"/>
    <col min="8447" max="8448" width="9" style="64" customWidth="1"/>
    <col min="8449" max="8452" width="0" style="64" hidden="1" customWidth="1"/>
    <col min="8453" max="8691" width="9" style="64"/>
    <col min="8692" max="8692" width="4.125" style="64" customWidth="1"/>
    <col min="8693" max="8693" width="4.5" style="64" customWidth="1"/>
    <col min="8694" max="8694" width="2.875" style="64" customWidth="1"/>
    <col min="8695" max="8695" width="13.125" style="64" customWidth="1"/>
    <col min="8696" max="8696" width="6.625" style="64" customWidth="1"/>
    <col min="8697" max="8697" width="0" style="64" hidden="1" customWidth="1"/>
    <col min="8698" max="8699" width="10.625" style="64" customWidth="1"/>
    <col min="8700" max="8701" width="15.625" style="64" customWidth="1"/>
    <col min="8702" max="8702" width="9" style="64"/>
    <col min="8703" max="8704" width="9" style="64" customWidth="1"/>
    <col min="8705" max="8708" width="0" style="64" hidden="1" customWidth="1"/>
    <col min="8709" max="8947" width="9" style="64"/>
    <col min="8948" max="8948" width="4.125" style="64" customWidth="1"/>
    <col min="8949" max="8949" width="4.5" style="64" customWidth="1"/>
    <col min="8950" max="8950" width="2.875" style="64" customWidth="1"/>
    <col min="8951" max="8951" width="13.125" style="64" customWidth="1"/>
    <col min="8952" max="8952" width="6.625" style="64" customWidth="1"/>
    <col min="8953" max="8953" width="0" style="64" hidden="1" customWidth="1"/>
    <col min="8954" max="8955" width="10.625" style="64" customWidth="1"/>
    <col min="8956" max="8957" width="15.625" style="64" customWidth="1"/>
    <col min="8958" max="8958" width="9" style="64"/>
    <col min="8959" max="8960" width="9" style="64" customWidth="1"/>
    <col min="8961" max="8964" width="0" style="64" hidden="1" customWidth="1"/>
    <col min="8965" max="9203" width="9" style="64"/>
    <col min="9204" max="9204" width="4.125" style="64" customWidth="1"/>
    <col min="9205" max="9205" width="4.5" style="64" customWidth="1"/>
    <col min="9206" max="9206" width="2.875" style="64" customWidth="1"/>
    <col min="9207" max="9207" width="13.125" style="64" customWidth="1"/>
    <col min="9208" max="9208" width="6.625" style="64" customWidth="1"/>
    <col min="9209" max="9209" width="0" style="64" hidden="1" customWidth="1"/>
    <col min="9210" max="9211" width="10.625" style="64" customWidth="1"/>
    <col min="9212" max="9213" width="15.625" style="64" customWidth="1"/>
    <col min="9214" max="9214" width="9" style="64"/>
    <col min="9215" max="9216" width="9" style="64" customWidth="1"/>
    <col min="9217" max="9220" width="0" style="64" hidden="1" customWidth="1"/>
    <col min="9221" max="9459" width="9" style="64"/>
    <col min="9460" max="9460" width="4.125" style="64" customWidth="1"/>
    <col min="9461" max="9461" width="4.5" style="64" customWidth="1"/>
    <col min="9462" max="9462" width="2.875" style="64" customWidth="1"/>
    <col min="9463" max="9463" width="13.125" style="64" customWidth="1"/>
    <col min="9464" max="9464" width="6.625" style="64" customWidth="1"/>
    <col min="9465" max="9465" width="0" style="64" hidden="1" customWidth="1"/>
    <col min="9466" max="9467" width="10.625" style="64" customWidth="1"/>
    <col min="9468" max="9469" width="15.625" style="64" customWidth="1"/>
    <col min="9470" max="9470" width="9" style="64"/>
    <col min="9471" max="9472" width="9" style="64" customWidth="1"/>
    <col min="9473" max="9476" width="0" style="64" hidden="1" customWidth="1"/>
    <col min="9477" max="9715" width="9" style="64"/>
    <col min="9716" max="9716" width="4.125" style="64" customWidth="1"/>
    <col min="9717" max="9717" width="4.5" style="64" customWidth="1"/>
    <col min="9718" max="9718" width="2.875" style="64" customWidth="1"/>
    <col min="9719" max="9719" width="13.125" style="64" customWidth="1"/>
    <col min="9720" max="9720" width="6.625" style="64" customWidth="1"/>
    <col min="9721" max="9721" width="0" style="64" hidden="1" customWidth="1"/>
    <col min="9722" max="9723" width="10.625" style="64" customWidth="1"/>
    <col min="9724" max="9725" width="15.625" style="64" customWidth="1"/>
    <col min="9726" max="9726" width="9" style="64"/>
    <col min="9727" max="9728" width="9" style="64" customWidth="1"/>
    <col min="9729" max="9732" width="0" style="64" hidden="1" customWidth="1"/>
    <col min="9733" max="9971" width="9" style="64"/>
    <col min="9972" max="9972" width="4.125" style="64" customWidth="1"/>
    <col min="9973" max="9973" width="4.5" style="64" customWidth="1"/>
    <col min="9974" max="9974" width="2.875" style="64" customWidth="1"/>
    <col min="9975" max="9975" width="13.125" style="64" customWidth="1"/>
    <col min="9976" max="9976" width="6.625" style="64" customWidth="1"/>
    <col min="9977" max="9977" width="0" style="64" hidden="1" customWidth="1"/>
    <col min="9978" max="9979" width="10.625" style="64" customWidth="1"/>
    <col min="9980" max="9981" width="15.625" style="64" customWidth="1"/>
    <col min="9982" max="9982" width="9" style="64"/>
    <col min="9983" max="9984" width="9" style="64" customWidth="1"/>
    <col min="9985" max="9988" width="0" style="64" hidden="1" customWidth="1"/>
    <col min="9989" max="10227" width="9" style="64"/>
    <col min="10228" max="10228" width="4.125" style="64" customWidth="1"/>
    <col min="10229" max="10229" width="4.5" style="64" customWidth="1"/>
    <col min="10230" max="10230" width="2.875" style="64" customWidth="1"/>
    <col min="10231" max="10231" width="13.125" style="64" customWidth="1"/>
    <col min="10232" max="10232" width="6.625" style="64" customWidth="1"/>
    <col min="10233" max="10233" width="0" style="64" hidden="1" customWidth="1"/>
    <col min="10234" max="10235" width="10.625" style="64" customWidth="1"/>
    <col min="10236" max="10237" width="15.625" style="64" customWidth="1"/>
    <col min="10238" max="10238" width="9" style="64"/>
    <col min="10239" max="10240" width="9" style="64" customWidth="1"/>
    <col min="10241" max="10244" width="0" style="64" hidden="1" customWidth="1"/>
    <col min="10245" max="10483" width="9" style="64"/>
    <col min="10484" max="10484" width="4.125" style="64" customWidth="1"/>
    <col min="10485" max="10485" width="4.5" style="64" customWidth="1"/>
    <col min="10486" max="10486" width="2.875" style="64" customWidth="1"/>
    <col min="10487" max="10487" width="13.125" style="64" customWidth="1"/>
    <col min="10488" max="10488" width="6.625" style="64" customWidth="1"/>
    <col min="10489" max="10489" width="0" style="64" hidden="1" customWidth="1"/>
    <col min="10490" max="10491" width="10.625" style="64" customWidth="1"/>
    <col min="10492" max="10493" width="15.625" style="64" customWidth="1"/>
    <col min="10494" max="10494" width="9" style="64"/>
    <col min="10495" max="10496" width="9" style="64" customWidth="1"/>
    <col min="10497" max="10500" width="0" style="64" hidden="1" customWidth="1"/>
    <col min="10501" max="10739" width="9" style="64"/>
    <col min="10740" max="10740" width="4.125" style="64" customWidth="1"/>
    <col min="10741" max="10741" width="4.5" style="64" customWidth="1"/>
    <col min="10742" max="10742" width="2.875" style="64" customWidth="1"/>
    <col min="10743" max="10743" width="13.125" style="64" customWidth="1"/>
    <col min="10744" max="10744" width="6.625" style="64" customWidth="1"/>
    <col min="10745" max="10745" width="0" style="64" hidden="1" customWidth="1"/>
    <col min="10746" max="10747" width="10.625" style="64" customWidth="1"/>
    <col min="10748" max="10749" width="15.625" style="64" customWidth="1"/>
    <col min="10750" max="10750" width="9" style="64"/>
    <col min="10751" max="10752" width="9" style="64" customWidth="1"/>
    <col min="10753" max="10756" width="0" style="64" hidden="1" customWidth="1"/>
    <col min="10757" max="10995" width="9" style="64"/>
    <col min="10996" max="10996" width="4.125" style="64" customWidth="1"/>
    <col min="10997" max="10997" width="4.5" style="64" customWidth="1"/>
    <col min="10998" max="10998" width="2.875" style="64" customWidth="1"/>
    <col min="10999" max="10999" width="13.125" style="64" customWidth="1"/>
    <col min="11000" max="11000" width="6.625" style="64" customWidth="1"/>
    <col min="11001" max="11001" width="0" style="64" hidden="1" customWidth="1"/>
    <col min="11002" max="11003" width="10.625" style="64" customWidth="1"/>
    <col min="11004" max="11005" width="15.625" style="64" customWidth="1"/>
    <col min="11006" max="11006" width="9" style="64"/>
    <col min="11007" max="11008" width="9" style="64" customWidth="1"/>
    <col min="11009" max="11012" width="0" style="64" hidden="1" customWidth="1"/>
    <col min="11013" max="11251" width="9" style="64"/>
    <col min="11252" max="11252" width="4.125" style="64" customWidth="1"/>
    <col min="11253" max="11253" width="4.5" style="64" customWidth="1"/>
    <col min="11254" max="11254" width="2.875" style="64" customWidth="1"/>
    <col min="11255" max="11255" width="13.125" style="64" customWidth="1"/>
    <col min="11256" max="11256" width="6.625" style="64" customWidth="1"/>
    <col min="11257" max="11257" width="0" style="64" hidden="1" customWidth="1"/>
    <col min="11258" max="11259" width="10.625" style="64" customWidth="1"/>
    <col min="11260" max="11261" width="15.625" style="64" customWidth="1"/>
    <col min="11262" max="11262" width="9" style="64"/>
    <col min="11263" max="11264" width="9" style="64" customWidth="1"/>
    <col min="11265" max="11268" width="0" style="64" hidden="1" customWidth="1"/>
    <col min="11269" max="11507" width="9" style="64"/>
    <col min="11508" max="11508" width="4.125" style="64" customWidth="1"/>
    <col min="11509" max="11509" width="4.5" style="64" customWidth="1"/>
    <col min="11510" max="11510" width="2.875" style="64" customWidth="1"/>
    <col min="11511" max="11511" width="13.125" style="64" customWidth="1"/>
    <col min="11512" max="11512" width="6.625" style="64" customWidth="1"/>
    <col min="11513" max="11513" width="0" style="64" hidden="1" customWidth="1"/>
    <col min="11514" max="11515" width="10.625" style="64" customWidth="1"/>
    <col min="11516" max="11517" width="15.625" style="64" customWidth="1"/>
    <col min="11518" max="11518" width="9" style="64"/>
    <col min="11519" max="11520" width="9" style="64" customWidth="1"/>
    <col min="11521" max="11524" width="0" style="64" hidden="1" customWidth="1"/>
    <col min="11525" max="11763" width="9" style="64"/>
    <col min="11764" max="11764" width="4.125" style="64" customWidth="1"/>
    <col min="11765" max="11765" width="4.5" style="64" customWidth="1"/>
    <col min="11766" max="11766" width="2.875" style="64" customWidth="1"/>
    <col min="11767" max="11767" width="13.125" style="64" customWidth="1"/>
    <col min="11768" max="11768" width="6.625" style="64" customWidth="1"/>
    <col min="11769" max="11769" width="0" style="64" hidden="1" customWidth="1"/>
    <col min="11770" max="11771" width="10.625" style="64" customWidth="1"/>
    <col min="11772" max="11773" width="15.625" style="64" customWidth="1"/>
    <col min="11774" max="11774" width="9" style="64"/>
    <col min="11775" max="11776" width="9" style="64" customWidth="1"/>
    <col min="11777" max="11780" width="0" style="64" hidden="1" customWidth="1"/>
    <col min="11781" max="12019" width="9" style="64"/>
    <col min="12020" max="12020" width="4.125" style="64" customWidth="1"/>
    <col min="12021" max="12021" width="4.5" style="64" customWidth="1"/>
    <col min="12022" max="12022" width="2.875" style="64" customWidth="1"/>
    <col min="12023" max="12023" width="13.125" style="64" customWidth="1"/>
    <col min="12024" max="12024" width="6.625" style="64" customWidth="1"/>
    <col min="12025" max="12025" width="0" style="64" hidden="1" customWidth="1"/>
    <col min="12026" max="12027" width="10.625" style="64" customWidth="1"/>
    <col min="12028" max="12029" width="15.625" style="64" customWidth="1"/>
    <col min="12030" max="12030" width="9" style="64"/>
    <col min="12031" max="12032" width="9" style="64" customWidth="1"/>
    <col min="12033" max="12036" width="0" style="64" hidden="1" customWidth="1"/>
    <col min="12037" max="12275" width="9" style="64"/>
    <col min="12276" max="12276" width="4.125" style="64" customWidth="1"/>
    <col min="12277" max="12277" width="4.5" style="64" customWidth="1"/>
    <col min="12278" max="12278" width="2.875" style="64" customWidth="1"/>
    <col min="12279" max="12279" width="13.125" style="64" customWidth="1"/>
    <col min="12280" max="12280" width="6.625" style="64" customWidth="1"/>
    <col min="12281" max="12281" width="0" style="64" hidden="1" customWidth="1"/>
    <col min="12282" max="12283" width="10.625" style="64" customWidth="1"/>
    <col min="12284" max="12285" width="15.625" style="64" customWidth="1"/>
    <col min="12286" max="12286" width="9" style="64"/>
    <col min="12287" max="12288" width="9" style="64" customWidth="1"/>
    <col min="12289" max="12292" width="0" style="64" hidden="1" customWidth="1"/>
    <col min="12293" max="12531" width="9" style="64"/>
    <col min="12532" max="12532" width="4.125" style="64" customWidth="1"/>
    <col min="12533" max="12533" width="4.5" style="64" customWidth="1"/>
    <col min="12534" max="12534" width="2.875" style="64" customWidth="1"/>
    <col min="12535" max="12535" width="13.125" style="64" customWidth="1"/>
    <col min="12536" max="12536" width="6.625" style="64" customWidth="1"/>
    <col min="12537" max="12537" width="0" style="64" hidden="1" customWidth="1"/>
    <col min="12538" max="12539" width="10.625" style="64" customWidth="1"/>
    <col min="12540" max="12541" width="15.625" style="64" customWidth="1"/>
    <col min="12542" max="12542" width="9" style="64"/>
    <col min="12543" max="12544" width="9" style="64" customWidth="1"/>
    <col min="12545" max="12548" width="0" style="64" hidden="1" customWidth="1"/>
    <col min="12549" max="12787" width="9" style="64"/>
    <col min="12788" max="12788" width="4.125" style="64" customWidth="1"/>
    <col min="12789" max="12789" width="4.5" style="64" customWidth="1"/>
    <col min="12790" max="12790" width="2.875" style="64" customWidth="1"/>
    <col min="12791" max="12791" width="13.125" style="64" customWidth="1"/>
    <col min="12792" max="12792" width="6.625" style="64" customWidth="1"/>
    <col min="12793" max="12793" width="0" style="64" hidden="1" customWidth="1"/>
    <col min="12794" max="12795" width="10.625" style="64" customWidth="1"/>
    <col min="12796" max="12797" width="15.625" style="64" customWidth="1"/>
    <col min="12798" max="12798" width="9" style="64"/>
    <col min="12799" max="12800" width="9" style="64" customWidth="1"/>
    <col min="12801" max="12804" width="0" style="64" hidden="1" customWidth="1"/>
    <col min="12805" max="13043" width="9" style="64"/>
    <col min="13044" max="13044" width="4.125" style="64" customWidth="1"/>
    <col min="13045" max="13045" width="4.5" style="64" customWidth="1"/>
    <col min="13046" max="13046" width="2.875" style="64" customWidth="1"/>
    <col min="13047" max="13047" width="13.125" style="64" customWidth="1"/>
    <col min="13048" max="13048" width="6.625" style="64" customWidth="1"/>
    <col min="13049" max="13049" width="0" style="64" hidden="1" customWidth="1"/>
    <col min="13050" max="13051" width="10.625" style="64" customWidth="1"/>
    <col min="13052" max="13053" width="15.625" style="64" customWidth="1"/>
    <col min="13054" max="13054" width="9" style="64"/>
    <col min="13055" max="13056" width="9" style="64" customWidth="1"/>
    <col min="13057" max="13060" width="0" style="64" hidden="1" customWidth="1"/>
    <col min="13061" max="13299" width="9" style="64"/>
    <col min="13300" max="13300" width="4.125" style="64" customWidth="1"/>
    <col min="13301" max="13301" width="4.5" style="64" customWidth="1"/>
    <col min="13302" max="13302" width="2.875" style="64" customWidth="1"/>
    <col min="13303" max="13303" width="13.125" style="64" customWidth="1"/>
    <col min="13304" max="13304" width="6.625" style="64" customWidth="1"/>
    <col min="13305" max="13305" width="0" style="64" hidden="1" customWidth="1"/>
    <col min="13306" max="13307" width="10.625" style="64" customWidth="1"/>
    <col min="13308" max="13309" width="15.625" style="64" customWidth="1"/>
    <col min="13310" max="13310" width="9" style="64"/>
    <col min="13311" max="13312" width="9" style="64" customWidth="1"/>
    <col min="13313" max="13316" width="0" style="64" hidden="1" customWidth="1"/>
    <col min="13317" max="13555" width="9" style="64"/>
    <col min="13556" max="13556" width="4.125" style="64" customWidth="1"/>
    <col min="13557" max="13557" width="4.5" style="64" customWidth="1"/>
    <col min="13558" max="13558" width="2.875" style="64" customWidth="1"/>
    <col min="13559" max="13559" width="13.125" style="64" customWidth="1"/>
    <col min="13560" max="13560" width="6.625" style="64" customWidth="1"/>
    <col min="13561" max="13561" width="0" style="64" hidden="1" customWidth="1"/>
    <col min="13562" max="13563" width="10.625" style="64" customWidth="1"/>
    <col min="13564" max="13565" width="15.625" style="64" customWidth="1"/>
    <col min="13566" max="13566" width="9" style="64"/>
    <col min="13567" max="13568" width="9" style="64" customWidth="1"/>
    <col min="13569" max="13572" width="0" style="64" hidden="1" customWidth="1"/>
    <col min="13573" max="13811" width="9" style="64"/>
    <col min="13812" max="13812" width="4.125" style="64" customWidth="1"/>
    <col min="13813" max="13813" width="4.5" style="64" customWidth="1"/>
    <col min="13814" max="13814" width="2.875" style="64" customWidth="1"/>
    <col min="13815" max="13815" width="13.125" style="64" customWidth="1"/>
    <col min="13816" max="13816" width="6.625" style="64" customWidth="1"/>
    <col min="13817" max="13817" width="0" style="64" hidden="1" customWidth="1"/>
    <col min="13818" max="13819" width="10.625" style="64" customWidth="1"/>
    <col min="13820" max="13821" width="15.625" style="64" customWidth="1"/>
    <col min="13822" max="13822" width="9" style="64"/>
    <col min="13823" max="13824" width="9" style="64" customWidth="1"/>
    <col min="13825" max="13828" width="0" style="64" hidden="1" customWidth="1"/>
    <col min="13829" max="14067" width="9" style="64"/>
    <col min="14068" max="14068" width="4.125" style="64" customWidth="1"/>
    <col min="14069" max="14069" width="4.5" style="64" customWidth="1"/>
    <col min="14070" max="14070" width="2.875" style="64" customWidth="1"/>
    <col min="14071" max="14071" width="13.125" style="64" customWidth="1"/>
    <col min="14072" max="14072" width="6.625" style="64" customWidth="1"/>
    <col min="14073" max="14073" width="0" style="64" hidden="1" customWidth="1"/>
    <col min="14074" max="14075" width="10.625" style="64" customWidth="1"/>
    <col min="14076" max="14077" width="15.625" style="64" customWidth="1"/>
    <col min="14078" max="14078" width="9" style="64"/>
    <col min="14079" max="14080" width="9" style="64" customWidth="1"/>
    <col min="14081" max="14084" width="0" style="64" hidden="1" customWidth="1"/>
    <col min="14085" max="14323" width="9" style="64"/>
    <col min="14324" max="14324" width="4.125" style="64" customWidth="1"/>
    <col min="14325" max="14325" width="4.5" style="64" customWidth="1"/>
    <col min="14326" max="14326" width="2.875" style="64" customWidth="1"/>
    <col min="14327" max="14327" width="13.125" style="64" customWidth="1"/>
    <col min="14328" max="14328" width="6.625" style="64" customWidth="1"/>
    <col min="14329" max="14329" width="0" style="64" hidden="1" customWidth="1"/>
    <col min="14330" max="14331" width="10.625" style="64" customWidth="1"/>
    <col min="14332" max="14333" width="15.625" style="64" customWidth="1"/>
    <col min="14334" max="14334" width="9" style="64"/>
    <col min="14335" max="14336" width="9" style="64" customWidth="1"/>
    <col min="14337" max="14340" width="0" style="64" hidden="1" customWidth="1"/>
    <col min="14341" max="14579" width="9" style="64"/>
    <col min="14580" max="14580" width="4.125" style="64" customWidth="1"/>
    <col min="14581" max="14581" width="4.5" style="64" customWidth="1"/>
    <col min="14582" max="14582" width="2.875" style="64" customWidth="1"/>
    <col min="14583" max="14583" width="13.125" style="64" customWidth="1"/>
    <col min="14584" max="14584" width="6.625" style="64" customWidth="1"/>
    <col min="14585" max="14585" width="0" style="64" hidden="1" customWidth="1"/>
    <col min="14586" max="14587" width="10.625" style="64" customWidth="1"/>
    <col min="14588" max="14589" width="15.625" style="64" customWidth="1"/>
    <col min="14590" max="14590" width="9" style="64"/>
    <col min="14591" max="14592" width="9" style="64" customWidth="1"/>
    <col min="14593" max="14596" width="0" style="64" hidden="1" customWidth="1"/>
    <col min="14597" max="14835" width="9" style="64"/>
    <col min="14836" max="14836" width="4.125" style="64" customWidth="1"/>
    <col min="14837" max="14837" width="4.5" style="64" customWidth="1"/>
    <col min="14838" max="14838" width="2.875" style="64" customWidth="1"/>
    <col min="14839" max="14839" width="13.125" style="64" customWidth="1"/>
    <col min="14840" max="14840" width="6.625" style="64" customWidth="1"/>
    <col min="14841" max="14841" width="0" style="64" hidden="1" customWidth="1"/>
    <col min="14842" max="14843" width="10.625" style="64" customWidth="1"/>
    <col min="14844" max="14845" width="15.625" style="64" customWidth="1"/>
    <col min="14846" max="14846" width="9" style="64"/>
    <col min="14847" max="14848" width="9" style="64" customWidth="1"/>
    <col min="14849" max="14852" width="0" style="64" hidden="1" customWidth="1"/>
    <col min="14853" max="15091" width="9" style="64"/>
    <col min="15092" max="15092" width="4.125" style="64" customWidth="1"/>
    <col min="15093" max="15093" width="4.5" style="64" customWidth="1"/>
    <col min="15094" max="15094" width="2.875" style="64" customWidth="1"/>
    <col min="15095" max="15095" width="13.125" style="64" customWidth="1"/>
    <col min="15096" max="15096" width="6.625" style="64" customWidth="1"/>
    <col min="15097" max="15097" width="0" style="64" hidden="1" customWidth="1"/>
    <col min="15098" max="15099" width="10.625" style="64" customWidth="1"/>
    <col min="15100" max="15101" width="15.625" style="64" customWidth="1"/>
    <col min="15102" max="15102" width="9" style="64"/>
    <col min="15103" max="15104" width="9" style="64" customWidth="1"/>
    <col min="15105" max="15108" width="0" style="64" hidden="1" customWidth="1"/>
    <col min="15109" max="15347" width="9" style="64"/>
    <col min="15348" max="15348" width="4.125" style="64" customWidth="1"/>
    <col min="15349" max="15349" width="4.5" style="64" customWidth="1"/>
    <col min="15350" max="15350" width="2.875" style="64" customWidth="1"/>
    <col min="15351" max="15351" width="13.125" style="64" customWidth="1"/>
    <col min="15352" max="15352" width="6.625" style="64" customWidth="1"/>
    <col min="15353" max="15353" width="0" style="64" hidden="1" customWidth="1"/>
    <col min="15354" max="15355" width="10.625" style="64" customWidth="1"/>
    <col min="15356" max="15357" width="15.625" style="64" customWidth="1"/>
    <col min="15358" max="15358" width="9" style="64"/>
    <col min="15359" max="15360" width="9" style="64" customWidth="1"/>
    <col min="15361" max="15364" width="0" style="64" hidden="1" customWidth="1"/>
    <col min="15365" max="15603" width="9" style="64"/>
    <col min="15604" max="15604" width="4.125" style="64" customWidth="1"/>
    <col min="15605" max="15605" width="4.5" style="64" customWidth="1"/>
    <col min="15606" max="15606" width="2.875" style="64" customWidth="1"/>
    <col min="15607" max="15607" width="13.125" style="64" customWidth="1"/>
    <col min="15608" max="15608" width="6.625" style="64" customWidth="1"/>
    <col min="15609" max="15609" width="0" style="64" hidden="1" customWidth="1"/>
    <col min="15610" max="15611" width="10.625" style="64" customWidth="1"/>
    <col min="15612" max="15613" width="15.625" style="64" customWidth="1"/>
    <col min="15614" max="15614" width="9" style="64"/>
    <col min="15615" max="15616" width="9" style="64" customWidth="1"/>
    <col min="15617" max="15620" width="0" style="64" hidden="1" customWidth="1"/>
    <col min="15621" max="15859" width="9" style="64"/>
    <col min="15860" max="15860" width="4.125" style="64" customWidth="1"/>
    <col min="15861" max="15861" width="4.5" style="64" customWidth="1"/>
    <col min="15862" max="15862" width="2.875" style="64" customWidth="1"/>
    <col min="15863" max="15863" width="13.125" style="64" customWidth="1"/>
    <col min="15864" max="15864" width="6.625" style="64" customWidth="1"/>
    <col min="15865" max="15865" width="0" style="64" hidden="1" customWidth="1"/>
    <col min="15866" max="15867" width="10.625" style="64" customWidth="1"/>
    <col min="15868" max="15869" width="15.625" style="64" customWidth="1"/>
    <col min="15870" max="15870" width="9" style="64"/>
    <col min="15871" max="15872" width="9" style="64" customWidth="1"/>
    <col min="15873" max="15876" width="0" style="64" hidden="1" customWidth="1"/>
    <col min="15877" max="16115" width="9" style="64"/>
    <col min="16116" max="16116" width="4.125" style="64" customWidth="1"/>
    <col min="16117" max="16117" width="4.5" style="64" customWidth="1"/>
    <col min="16118" max="16118" width="2.875" style="64" customWidth="1"/>
    <col min="16119" max="16119" width="13.125" style="64" customWidth="1"/>
    <col min="16120" max="16120" width="6.625" style="64" customWidth="1"/>
    <col min="16121" max="16121" width="0" style="64" hidden="1" customWidth="1"/>
    <col min="16122" max="16123" width="10.625" style="64" customWidth="1"/>
    <col min="16124" max="16125" width="15.625" style="64" customWidth="1"/>
    <col min="16126" max="16126" width="9" style="64"/>
    <col min="16127" max="16128" width="9" style="64" customWidth="1"/>
    <col min="16129" max="16132" width="0" style="64" hidden="1" customWidth="1"/>
    <col min="16133" max="16384" width="9" style="64"/>
  </cols>
  <sheetData>
    <row r="1" spans="1:11" ht="22.5" customHeight="1" x14ac:dyDescent="0.15">
      <c r="A1" s="62" t="s">
        <v>53</v>
      </c>
    </row>
    <row r="2" spans="1:11" ht="30" customHeight="1" x14ac:dyDescent="0.15">
      <c r="A2" s="172" t="s">
        <v>26</v>
      </c>
      <c r="B2" s="172"/>
      <c r="C2" s="172"/>
      <c r="D2" s="172"/>
      <c r="E2" s="172"/>
      <c r="F2" s="172"/>
    </row>
    <row r="3" spans="1:11" ht="22.5" customHeight="1" thickBot="1" x14ac:dyDescent="0.2">
      <c r="A3" s="173" t="s">
        <v>7</v>
      </c>
      <c r="B3" s="173"/>
      <c r="C3" s="173"/>
      <c r="D3" s="173"/>
      <c r="E3" s="173"/>
      <c r="F3" s="173"/>
      <c r="G3" s="65"/>
      <c r="H3" s="65"/>
      <c r="I3" s="65"/>
      <c r="J3" s="65"/>
      <c r="K3" s="65"/>
    </row>
    <row r="4" spans="1:11" ht="22.5" customHeight="1" thickBot="1" x14ac:dyDescent="0.2">
      <c r="A4" s="104" t="s">
        <v>35</v>
      </c>
      <c r="B4" s="174" t="s">
        <v>36</v>
      </c>
      <c r="C4" s="175"/>
      <c r="D4" s="175"/>
      <c r="E4" s="175"/>
      <c r="F4" s="176"/>
      <c r="G4" s="65"/>
      <c r="H4" s="65"/>
      <c r="I4" s="65"/>
      <c r="J4" s="65"/>
      <c r="K4" s="65"/>
    </row>
    <row r="5" spans="1:11" ht="45" customHeight="1" thickBot="1" x14ac:dyDescent="0.2">
      <c r="A5" s="61" t="s">
        <v>46</v>
      </c>
      <c r="B5" s="177"/>
      <c r="C5" s="178"/>
      <c r="D5" s="178"/>
      <c r="E5" s="178"/>
      <c r="F5" s="179"/>
      <c r="G5" s="65"/>
    </row>
    <row r="6" spans="1:11" s="68" customFormat="1" ht="45" customHeight="1" thickBot="1" x14ac:dyDescent="0.2">
      <c r="A6" s="60" t="s">
        <v>8</v>
      </c>
      <c r="B6" s="60" t="s">
        <v>44</v>
      </c>
      <c r="C6" s="60" t="s">
        <v>43</v>
      </c>
      <c r="D6" s="60" t="s">
        <v>45</v>
      </c>
      <c r="E6" s="60" t="s">
        <v>9</v>
      </c>
      <c r="F6" s="60" t="s">
        <v>42</v>
      </c>
      <c r="G6" s="67"/>
    </row>
    <row r="7" spans="1:11" s="72" customFormat="1" ht="30" customHeight="1" thickBot="1" x14ac:dyDescent="0.2">
      <c r="A7" s="69" t="str">
        <f ca="1">①年月支払分!A2</f>
        <v>①年月支払分</v>
      </c>
      <c r="B7" s="108"/>
      <c r="C7" s="69">
        <f>LOOKUP(MIN(テーブル1643[総支給額
（円、A）]),テーブル1544[円以上],テーブル1544[円])</f>
        <v>0</v>
      </c>
      <c r="D7" s="99">
        <f>①年月支払分!G31</f>
        <v>0</v>
      </c>
      <c r="E7" s="70">
        <f>テーブル1643[[#This Row],[人件費単価
（円、B）]]*テーブル1643[[#This Row],[従事時間
(時間、C） ]]</f>
        <v>0</v>
      </c>
      <c r="F7" s="70">
        <f>IF(テーブル1643[[#This Row],[総支給額
（円、A）]]&lt;=テーブル1643[[#This Row],[算定額
(D)=(B)X(C)]],テーブル1643[[#This Row],[総支給額
（円、A）]],テーブル1643[[#This Row],[算定額
(D)=(B)X(C)]])</f>
        <v>0</v>
      </c>
      <c r="G7" s="71"/>
    </row>
    <row r="8" spans="1:11" s="72" customFormat="1" ht="30" customHeight="1" thickBot="1" x14ac:dyDescent="0.2">
      <c r="A8" s="69" t="str">
        <f ca="1">②年月支払分!A2</f>
        <v>②年月支払分</v>
      </c>
      <c r="B8" s="108"/>
      <c r="C8" s="69">
        <f>LOOKUP(MIN(テーブル1643[総支給額
（円、A）]),テーブル1544[円以上],テーブル1544[円])</f>
        <v>0</v>
      </c>
      <c r="D8" s="99">
        <f>②年月支払分!G31</f>
        <v>0</v>
      </c>
      <c r="E8" s="70">
        <f>テーブル1643[[#This Row],[人件費単価
（円、B）]]*テーブル1643[[#This Row],[従事時間
(時間、C） ]]</f>
        <v>0</v>
      </c>
      <c r="F8" s="70">
        <f>IF(テーブル1643[[#This Row],[総支給額
（円、A）]]&lt;=テーブル1643[[#This Row],[算定額
(D)=(B)X(C)]],テーブル1643[[#This Row],[総支給額
（円、A）]],テーブル1643[[#This Row],[算定額
(D)=(B)X(C)]])</f>
        <v>0</v>
      </c>
      <c r="G8" s="71"/>
    </row>
    <row r="9" spans="1:11" s="72" customFormat="1" ht="30" customHeight="1" thickBot="1" x14ac:dyDescent="0.2">
      <c r="A9" s="69" t="str">
        <f ca="1">③年月支払分!A2</f>
        <v>③年月支払分</v>
      </c>
      <c r="B9" s="109"/>
      <c r="C9" s="69">
        <f>LOOKUP(MIN(テーブル1643[総支給額
（円、A）]),テーブル1544[円以上],テーブル1544[円])</f>
        <v>0</v>
      </c>
      <c r="D9" s="99">
        <f>③年月支払分!G31</f>
        <v>0</v>
      </c>
      <c r="E9" s="70">
        <f>テーブル1643[[#This Row],[人件費単価
（円、B）]]*テーブル1643[[#This Row],[従事時間
(時間、C） ]]</f>
        <v>0</v>
      </c>
      <c r="F9" s="70">
        <f>IF(テーブル1643[[#This Row],[総支給額
（円、A）]]&lt;=テーブル1643[[#This Row],[算定額
(D)=(B)X(C)]],テーブル1643[[#This Row],[総支給額
（円、A）]],テーブル1643[[#This Row],[算定額
(D)=(B)X(C)]])</f>
        <v>0</v>
      </c>
      <c r="G9" s="71"/>
    </row>
    <row r="10" spans="1:11" s="72" customFormat="1" ht="30" customHeight="1" thickBot="1" x14ac:dyDescent="0.2">
      <c r="A10" s="69" t="str">
        <f ca="1">④年月支払分!A2</f>
        <v>④年月支払分</v>
      </c>
      <c r="B10" s="109"/>
      <c r="C10" s="69">
        <f>LOOKUP(MIN(テーブル1643[総支給額
（円、A）]),テーブル1544[円以上],テーブル1544[円])</f>
        <v>0</v>
      </c>
      <c r="D10" s="99">
        <f>④年月支払分!G31</f>
        <v>0</v>
      </c>
      <c r="E10" s="70">
        <f>テーブル1643[[#This Row],[人件費単価
（円、B）]]*テーブル1643[[#This Row],[従事時間
(時間、C） ]]</f>
        <v>0</v>
      </c>
      <c r="F10" s="70">
        <f>IF(テーブル1643[[#This Row],[総支給額
（円、A）]]&lt;=テーブル1643[[#This Row],[算定額
(D)=(B)X(C)]],テーブル1643[[#This Row],[総支給額
（円、A）]],テーブル1643[[#This Row],[算定額
(D)=(B)X(C)]])</f>
        <v>0</v>
      </c>
      <c r="G10" s="71"/>
    </row>
    <row r="11" spans="1:11" s="72" customFormat="1" ht="30" customHeight="1" thickBot="1" x14ac:dyDescent="0.2">
      <c r="A11" s="69" t="str">
        <f ca="1">⑤年月支払分!A2</f>
        <v>⑤年月支払分</v>
      </c>
      <c r="B11" s="109"/>
      <c r="C11" s="69">
        <f>LOOKUP(MIN(テーブル1643[総支給額
（円、A）]),テーブル1544[円以上],テーブル1544[円])</f>
        <v>0</v>
      </c>
      <c r="D11" s="99">
        <f>⑤年月支払分!G31</f>
        <v>0</v>
      </c>
      <c r="E11" s="70">
        <f>テーブル1643[[#This Row],[人件費単価
（円、B）]]*テーブル1643[[#This Row],[従事時間
(時間、C） ]]</f>
        <v>0</v>
      </c>
      <c r="F11" s="70">
        <f>IF(テーブル1643[[#This Row],[総支給額
（円、A）]]&lt;=テーブル1643[[#This Row],[算定額
(D)=(B)X(C)]],テーブル1643[[#This Row],[総支給額
（円、A）]],テーブル1643[[#This Row],[算定額
(D)=(B)X(C)]])</f>
        <v>0</v>
      </c>
      <c r="G11" s="71"/>
    </row>
    <row r="12" spans="1:11" s="72" customFormat="1" ht="30" customHeight="1" thickBot="1" x14ac:dyDescent="0.2">
      <c r="A12" s="69" t="str">
        <f ca="1">⑥年月支払分!A2</f>
        <v>⑥年月支払分</v>
      </c>
      <c r="B12" s="109"/>
      <c r="C12" s="69">
        <f>LOOKUP(MIN(テーブル1643[総支給額
（円、A）]),テーブル1544[円以上],テーブル1544[円])</f>
        <v>0</v>
      </c>
      <c r="D12" s="99">
        <f>⑥年月支払分!G31</f>
        <v>0</v>
      </c>
      <c r="E12" s="70">
        <f>テーブル1643[[#This Row],[人件費単価
（円、B）]]*テーブル1643[[#This Row],[従事時間
(時間、C） ]]</f>
        <v>0</v>
      </c>
      <c r="F12" s="70">
        <f>IF(テーブル1643[[#This Row],[総支給額
（円、A）]]&lt;=テーブル1643[[#This Row],[算定額
(D)=(B)X(C)]],テーブル1643[[#This Row],[総支給額
（円、A）]],テーブル1643[[#This Row],[算定額
(D)=(B)X(C)]])</f>
        <v>0</v>
      </c>
      <c r="G12" s="71"/>
    </row>
    <row r="13" spans="1:11" s="72" customFormat="1" ht="30" customHeight="1" thickBot="1" x14ac:dyDescent="0.2">
      <c r="A13" s="69" t="str">
        <f ca="1">⑦年月支払分!A2</f>
        <v>⑦年月支払分</v>
      </c>
      <c r="B13" s="109"/>
      <c r="C13" s="69">
        <f>LOOKUP(MIN(テーブル1643[総支給額
（円、A）]),テーブル1544[円以上],テーブル1544[円])</f>
        <v>0</v>
      </c>
      <c r="D13" s="99">
        <f>⑦年月支払分!G31</f>
        <v>0</v>
      </c>
      <c r="E13" s="70">
        <f>テーブル1643[[#This Row],[人件費単価
（円、B）]]*テーブル1643[[#This Row],[従事時間
(時間、C） ]]</f>
        <v>0</v>
      </c>
      <c r="F13" s="70">
        <f>IF(テーブル1643[[#This Row],[総支給額
（円、A）]]&lt;=テーブル1643[[#This Row],[算定額
(D)=(B)X(C)]],テーブル1643[[#This Row],[総支給額
（円、A）]],テーブル1643[[#This Row],[算定額
(D)=(B)X(C)]])</f>
        <v>0</v>
      </c>
      <c r="G13" s="71"/>
    </row>
    <row r="14" spans="1:11" s="72" customFormat="1" ht="30" customHeight="1" thickBot="1" x14ac:dyDescent="0.2">
      <c r="A14" s="69" t="str">
        <f ca="1">⑧年月支払分!A2</f>
        <v>⑧年月支払分</v>
      </c>
      <c r="B14" s="109"/>
      <c r="C14" s="69">
        <f>LOOKUP(MIN(テーブル1643[総支給額
（円、A）]),テーブル1544[円以上],テーブル1544[円])</f>
        <v>0</v>
      </c>
      <c r="D14" s="99">
        <f>⑧年月支払分!G31</f>
        <v>0</v>
      </c>
      <c r="E14" s="70">
        <f>テーブル1643[[#This Row],[人件費単価
（円、B）]]*テーブル1643[[#This Row],[従事時間
(時間、C） ]]</f>
        <v>0</v>
      </c>
      <c r="F14" s="70">
        <f>IF(テーブル1643[[#This Row],[総支給額
（円、A）]]&lt;=テーブル1643[[#This Row],[算定額
(D)=(B)X(C)]],テーブル1643[[#This Row],[総支給額
（円、A）]],テーブル1643[[#This Row],[算定額
(D)=(B)X(C)]])</f>
        <v>0</v>
      </c>
      <c r="G14" s="71"/>
    </row>
    <row r="15" spans="1:11" s="72" customFormat="1" ht="30" customHeight="1" thickBot="1" x14ac:dyDescent="0.2">
      <c r="A15" s="69" t="str">
        <f ca="1">⑨年月支払分!A2</f>
        <v>⑨年月支払分</v>
      </c>
      <c r="B15" s="109"/>
      <c r="C15" s="69">
        <f>LOOKUP(MIN(テーブル1643[総支給額
（円、A）]),テーブル1544[円以上],テーブル1544[円])</f>
        <v>0</v>
      </c>
      <c r="D15" s="99">
        <f>⑨年月支払分!G31</f>
        <v>0</v>
      </c>
      <c r="E15" s="70">
        <f>テーブル1643[[#This Row],[人件費単価
（円、B）]]*テーブル1643[[#This Row],[従事時間
(時間、C） ]]</f>
        <v>0</v>
      </c>
      <c r="F15" s="70">
        <f>IF(テーブル1643[[#This Row],[総支給額
（円、A）]]&lt;=テーブル1643[[#This Row],[算定額
(D)=(B)X(C)]],テーブル1643[[#This Row],[総支給額
（円、A）]],テーブル1643[[#This Row],[算定額
(D)=(B)X(C)]])</f>
        <v>0</v>
      </c>
      <c r="G15" s="71"/>
    </row>
    <row r="16" spans="1:11" s="72" customFormat="1" ht="30" customHeight="1" thickBot="1" x14ac:dyDescent="0.2">
      <c r="A16" s="69" t="str">
        <f ca="1">⑩年月支払分!A2</f>
        <v>⑩年月支払分</v>
      </c>
      <c r="B16" s="109"/>
      <c r="C16" s="69">
        <f>LOOKUP(MIN(テーブル1643[総支給額
（円、A）]),テーブル1544[円以上],テーブル1544[円])</f>
        <v>0</v>
      </c>
      <c r="D16" s="99">
        <f>⑩年月支払分!G31</f>
        <v>0</v>
      </c>
      <c r="E16" s="70">
        <f>テーブル1643[[#This Row],[人件費単価
（円、B）]]*テーブル1643[[#This Row],[従事時間
(時間、C） ]]</f>
        <v>0</v>
      </c>
      <c r="F16" s="70">
        <f>IF(テーブル1643[[#This Row],[総支給額
（円、A）]]&lt;=テーブル1643[[#This Row],[算定額
(D)=(B)X(C)]],テーブル1643[[#This Row],[総支給額
（円、A）]],テーブル1643[[#This Row],[算定額
(D)=(B)X(C)]])</f>
        <v>0</v>
      </c>
      <c r="G16" s="71"/>
    </row>
    <row r="17" spans="1:11" s="72" customFormat="1" ht="30" customHeight="1" thickBot="1" x14ac:dyDescent="0.2">
      <c r="A17" s="69" t="str">
        <f ca="1">⑪年月支払分!A2</f>
        <v>⑪年月支払分</v>
      </c>
      <c r="B17" s="109"/>
      <c r="C17" s="69">
        <f>LOOKUP(MIN(テーブル1643[総支給額
（円、A）]),テーブル1544[円以上],テーブル1544[円])</f>
        <v>0</v>
      </c>
      <c r="D17" s="99">
        <f>⑪年月支払分!G31</f>
        <v>0</v>
      </c>
      <c r="E17" s="70">
        <f>テーブル1643[[#This Row],[人件費単価
（円、B）]]*テーブル1643[[#This Row],[従事時間
(時間、C） ]]</f>
        <v>0</v>
      </c>
      <c r="F17" s="70">
        <f>IF(テーブル1643[[#This Row],[総支給額
（円、A）]]&lt;=テーブル1643[[#This Row],[算定額
(D)=(B)X(C)]],テーブル1643[[#This Row],[総支給額
（円、A）]],テーブル1643[[#This Row],[算定額
(D)=(B)X(C)]])</f>
        <v>0</v>
      </c>
      <c r="G17" s="71"/>
    </row>
    <row r="18" spans="1:11" s="72" customFormat="1" ht="30" customHeight="1" thickBot="1" x14ac:dyDescent="0.2">
      <c r="A18" s="69" t="str">
        <f ca="1">⑫年月支払分!A2</f>
        <v>⑫年月支払分</v>
      </c>
      <c r="B18" s="109"/>
      <c r="C18" s="66">
        <f>LOOKUP(MIN(テーブル1643[総支給額
（円、A）]),テーブル1544[円以上],テーブル1544[円])</f>
        <v>0</v>
      </c>
      <c r="D18" s="99">
        <f>⑫年月支払分!G31</f>
        <v>0</v>
      </c>
      <c r="E18" s="73">
        <f>テーブル1643[[#This Row],[人件費単価
（円、B）]]*テーブル1643[[#This Row],[従事時間
(時間、C） ]]</f>
        <v>0</v>
      </c>
      <c r="F18" s="73">
        <f>IF(テーブル1643[[#This Row],[総支給額
（円、A）]]&lt;=テーブル1643[[#This Row],[算定額
(D)=(B)X(C)]],テーブル1643[[#This Row],[総支給額
（円、A）]],テーブル1643[[#This Row],[算定額
(D)=(B)X(C)]])</f>
        <v>0</v>
      </c>
      <c r="G18" s="71"/>
    </row>
    <row r="19" spans="1:11" s="72" customFormat="1" ht="30" customHeight="1" thickBot="1" x14ac:dyDescent="0.2">
      <c r="A19" s="66" t="str">
        <f ca="1">⑬年月支払分!A2</f>
        <v>⑬年月支払分</v>
      </c>
      <c r="B19" s="109"/>
      <c r="C19" s="66">
        <f>LOOKUP(MIN(テーブル1643[総支給額
（円、A）]),テーブル1544[円以上],テーブル1544[円])</f>
        <v>0</v>
      </c>
      <c r="D19" s="99">
        <f>⑬年月支払分!G31</f>
        <v>0</v>
      </c>
      <c r="E19" s="73">
        <f>テーブル1643[[#This Row],[人件費単価
（円、B）]]*テーブル1643[[#This Row],[従事時間
(時間、C） ]]</f>
        <v>0</v>
      </c>
      <c r="F19" s="73">
        <f>IF(テーブル1643[[#This Row],[総支給額
（円、A）]]&lt;=テーブル1643[[#This Row],[算定額
(D)=(B)X(C)]],テーブル1643[[#This Row],[総支給額
（円、A）]],テーブル1643[[#This Row],[算定額
(D)=(B)X(C)]])</f>
        <v>0</v>
      </c>
      <c r="G19" s="71"/>
    </row>
    <row r="20" spans="1:11" s="72" customFormat="1" ht="30" customHeight="1" thickBot="1" x14ac:dyDescent="0.2">
      <c r="A20" s="66" t="str">
        <f ca="1">⑭年月支払分!A2</f>
        <v>⑭年月支払分</v>
      </c>
      <c r="B20" s="109"/>
      <c r="C20" s="66">
        <f>LOOKUP(MIN(テーブル1643[総支給額
（円、A）]),テーブル1544[円以上],テーブル1544[円])</f>
        <v>0</v>
      </c>
      <c r="D20" s="99">
        <f>⑭年月支払分!G31</f>
        <v>0</v>
      </c>
      <c r="E20" s="73">
        <f>テーブル1643[[#This Row],[人件費単価
（円、B）]]*テーブル1643[[#This Row],[従事時間
(時間、C） ]]</f>
        <v>0</v>
      </c>
      <c r="F20" s="73">
        <f>IF(テーブル1643[[#This Row],[総支給額
（円、A）]]&lt;=テーブル1643[[#This Row],[算定額
(D)=(B)X(C)]],テーブル1643[[#This Row],[総支給額
（円、A）]],テーブル1643[[#This Row],[算定額
(D)=(B)X(C)]])</f>
        <v>0</v>
      </c>
      <c r="G20" s="71"/>
    </row>
    <row r="21" spans="1:11" s="72" customFormat="1" ht="30" customHeight="1" thickBot="1" x14ac:dyDescent="0.2">
      <c r="A21" s="66" t="str">
        <f ca="1">⑮年月支払分!A2</f>
        <v>⑮年月支払分</v>
      </c>
      <c r="B21" s="109"/>
      <c r="C21" s="66">
        <f>LOOKUP(MIN(テーブル1643[総支給額
（円、A）]),テーブル1544[円以上],テーブル1544[円])</f>
        <v>0</v>
      </c>
      <c r="D21" s="99">
        <f>⑮年月支払分!G31</f>
        <v>0</v>
      </c>
      <c r="E21" s="73">
        <f>テーブル1643[[#This Row],[人件費単価
（円、B）]]*テーブル1643[[#This Row],[従事時間
(時間、C） ]]</f>
        <v>0</v>
      </c>
      <c r="F21" s="73">
        <f>IF(テーブル1643[[#This Row],[総支給額
（円、A）]]&lt;=テーブル1643[[#This Row],[算定額
(D)=(B)X(C)]],テーブル1643[[#This Row],[総支給額
（円、A）]],テーブル1643[[#This Row],[算定額
(D)=(B)X(C)]])</f>
        <v>0</v>
      </c>
      <c r="G21" s="71"/>
    </row>
    <row r="22" spans="1:11" s="72" customFormat="1" ht="30" customHeight="1" thickBot="1" x14ac:dyDescent="0.2">
      <c r="A22" s="66" t="str">
        <f ca="1">⑯年月支払分!A2</f>
        <v>⑯年月支払分</v>
      </c>
      <c r="B22" s="109"/>
      <c r="C22" s="66">
        <f>LOOKUP(MIN(テーブル1643[総支給額
（円、A）]),テーブル1544[円以上],テーブル1544[円])</f>
        <v>0</v>
      </c>
      <c r="D22" s="99">
        <f>⑯年月支払分!G31</f>
        <v>0</v>
      </c>
      <c r="E22" s="73">
        <f>テーブル1643[[#This Row],[人件費単価
（円、B）]]*テーブル1643[[#This Row],[従事時間
(時間、C） ]]</f>
        <v>0</v>
      </c>
      <c r="F22" s="73">
        <f>IF(テーブル1643[[#This Row],[総支給額
（円、A）]]&lt;=テーブル1643[[#This Row],[算定額
(D)=(B)X(C)]],テーブル1643[[#This Row],[総支給額
（円、A）]],テーブル1643[[#This Row],[算定額
(D)=(B)X(C)]])</f>
        <v>0</v>
      </c>
      <c r="G22" s="71"/>
    </row>
    <row r="23" spans="1:11" s="72" customFormat="1" ht="30" customHeight="1" thickBot="1" x14ac:dyDescent="0.2">
      <c r="A23" s="66" t="str">
        <f ca="1">⑰年月支払分!A2</f>
        <v>⑰年月支払分</v>
      </c>
      <c r="B23" s="109"/>
      <c r="C23" s="66">
        <f>LOOKUP(MIN(テーブル1643[総支給額
（円、A）]),テーブル1544[円以上],テーブル1544[円])</f>
        <v>0</v>
      </c>
      <c r="D23" s="99">
        <f>⑰年月支払分!G31</f>
        <v>0</v>
      </c>
      <c r="E23" s="73">
        <f>テーブル1643[[#This Row],[人件費単価
（円、B）]]*テーブル1643[[#This Row],[従事時間
(時間、C） ]]</f>
        <v>0</v>
      </c>
      <c r="F23" s="73">
        <f>IF(テーブル1643[[#This Row],[総支給額
（円、A）]]&lt;=テーブル1643[[#This Row],[算定額
(D)=(B)X(C)]],テーブル1643[[#This Row],[総支給額
（円、A）]],テーブル1643[[#This Row],[算定額
(D)=(B)X(C)]])</f>
        <v>0</v>
      </c>
      <c r="G23" s="71"/>
    </row>
    <row r="24" spans="1:11" s="72" customFormat="1" ht="30" customHeight="1" thickBot="1" x14ac:dyDescent="0.2">
      <c r="A24" s="66" t="str">
        <f ca="1">⑱年月支払分!A2</f>
        <v>⑱年月支払分</v>
      </c>
      <c r="B24" s="109"/>
      <c r="C24" s="66">
        <f>LOOKUP(MIN(テーブル1643[総支給額
（円、A）]),テーブル1544[円以上],テーブル1544[円])</f>
        <v>0</v>
      </c>
      <c r="D24" s="99">
        <f>⑱年月支払分!G31</f>
        <v>0</v>
      </c>
      <c r="E24" s="73">
        <f>テーブル1643[[#This Row],[人件費単価
（円、B）]]*テーブル1643[[#This Row],[従事時間
(時間、C） ]]</f>
        <v>0</v>
      </c>
      <c r="F24" s="73">
        <f>IF(テーブル1643[[#This Row],[総支給額
（円、A）]]&lt;=テーブル1643[[#This Row],[算定額
(D)=(B)X(C)]],テーブル1643[[#This Row],[総支給額
（円、A）]],テーブル1643[[#This Row],[算定額
(D)=(B)X(C)]])</f>
        <v>0</v>
      </c>
      <c r="G24" s="71"/>
    </row>
    <row r="25" spans="1:11" s="72" customFormat="1" ht="30" customHeight="1" thickBot="1" x14ac:dyDescent="0.2">
      <c r="A25" s="66" t="str">
        <f ca="1">⑲年月支払分!A2</f>
        <v>⑲年月支払分</v>
      </c>
      <c r="B25" s="109"/>
      <c r="C25" s="66">
        <f>LOOKUP(MIN(テーブル1643[総支給額
（円、A）]),テーブル1544[円以上],テーブル1544[円])</f>
        <v>0</v>
      </c>
      <c r="D25" s="99">
        <f>⑲年月支払分!G31</f>
        <v>0</v>
      </c>
      <c r="E25" s="73">
        <f>テーブル1643[[#This Row],[人件費単価
（円、B）]]*テーブル1643[[#This Row],[従事時間
(時間、C） ]]</f>
        <v>0</v>
      </c>
      <c r="F25" s="73">
        <f>IF(テーブル1643[[#This Row],[総支給額
（円、A）]]&lt;=テーブル1643[[#This Row],[算定額
(D)=(B)X(C)]],テーブル1643[[#This Row],[総支給額
（円、A）]],テーブル1643[[#This Row],[算定額
(D)=(B)X(C)]])</f>
        <v>0</v>
      </c>
      <c r="G25" s="71"/>
    </row>
    <row r="26" spans="1:11" s="72" customFormat="1" ht="30" customHeight="1" thickBot="1" x14ac:dyDescent="0.2">
      <c r="A26" s="69" t="str">
        <f ca="1">⑳年月支払分!A2</f>
        <v>⑳年月支払分</v>
      </c>
      <c r="B26" s="109"/>
      <c r="C26" s="69">
        <f>LOOKUP(MIN(テーブル1643[総支給額
（円、A）]),テーブル1544[円以上],テーブル1544[円])</f>
        <v>0</v>
      </c>
      <c r="D26" s="99">
        <f>⑳年月支払分!G31</f>
        <v>0</v>
      </c>
      <c r="E26" s="70">
        <f>テーブル1643[[#This Row],[人件費単価
（円、B）]]*テーブル1643[[#This Row],[従事時間
(時間、C） ]]</f>
        <v>0</v>
      </c>
      <c r="F26" s="70">
        <f>IF(テーブル1643[[#This Row],[総支給額
（円、A）]]&lt;=テーブル1643[[#This Row],[算定額
(D)=(B)X(C)]],テーブル1643[[#This Row],[総支給額
（円、A）]],テーブル1643[[#This Row],[算定額
(D)=(B)X(C)]])</f>
        <v>0</v>
      </c>
      <c r="G26" s="71"/>
    </row>
    <row r="27" spans="1:11" ht="45" customHeight="1" x14ac:dyDescent="0.15">
      <c r="A27" s="74" t="s">
        <v>41</v>
      </c>
      <c r="B27" s="75"/>
      <c r="C27" s="76"/>
      <c r="D27" s="100">
        <f>SUBTOTAL(109,テーブル1643[従事時間
(時間、C） ])</f>
        <v>0</v>
      </c>
      <c r="E27" s="77">
        <f>SUBTOTAL(109,テーブル1643[算定額
(D)=(B)X(C)])</f>
        <v>0</v>
      </c>
      <c r="F27" s="77">
        <f>SUBTOTAL(109,テーブル1643[助成対象経費（円）
(A)を上限とする])</f>
        <v>0</v>
      </c>
      <c r="G27" s="65"/>
    </row>
    <row r="28" spans="1:11" ht="23.1" customHeight="1" x14ac:dyDescent="0.15">
      <c r="A28" s="78"/>
      <c r="B28" s="78"/>
      <c r="C28" s="78"/>
      <c r="D28" s="78"/>
      <c r="E28" s="78"/>
      <c r="F28" s="78"/>
      <c r="G28" s="65"/>
      <c r="H28" s="180" t="s">
        <v>10</v>
      </c>
      <c r="I28" s="181"/>
      <c r="J28" s="182"/>
      <c r="K28" s="79" t="s">
        <v>38</v>
      </c>
    </row>
    <row r="29" spans="1:11" ht="23.1" customHeight="1" x14ac:dyDescent="0.15">
      <c r="G29" s="65"/>
      <c r="H29" s="91" t="s">
        <v>11</v>
      </c>
      <c r="I29" s="98" t="s">
        <v>40</v>
      </c>
      <c r="J29" s="92" t="s">
        <v>12</v>
      </c>
      <c r="K29" s="93" t="s">
        <v>39</v>
      </c>
    </row>
    <row r="30" spans="1:11" ht="20.100000000000001" customHeight="1" x14ac:dyDescent="0.15">
      <c r="G30" s="65"/>
      <c r="H30" s="86">
        <v>0</v>
      </c>
      <c r="I30" s="81"/>
      <c r="J30" s="82">
        <v>0</v>
      </c>
      <c r="K30" s="80">
        <v>0</v>
      </c>
    </row>
    <row r="31" spans="1:11" ht="20.100000000000001" customHeight="1" x14ac:dyDescent="0.15">
      <c r="G31" s="65"/>
      <c r="H31" s="87">
        <v>1</v>
      </c>
      <c r="I31" s="83" t="s">
        <v>13</v>
      </c>
      <c r="J31" s="84">
        <v>130000</v>
      </c>
      <c r="K31" s="89">
        <v>990</v>
      </c>
    </row>
    <row r="32" spans="1:11" ht="20.100000000000001" customHeight="1" x14ac:dyDescent="0.15">
      <c r="H32" s="87">
        <v>130000</v>
      </c>
      <c r="I32" s="83" t="s">
        <v>13</v>
      </c>
      <c r="J32" s="84">
        <v>138000</v>
      </c>
      <c r="K32" s="89">
        <v>1050</v>
      </c>
    </row>
    <row r="33" spans="8:11" ht="20.100000000000001" customHeight="1" x14ac:dyDescent="0.15">
      <c r="H33" s="87">
        <v>138000</v>
      </c>
      <c r="I33" s="83" t="s">
        <v>13</v>
      </c>
      <c r="J33" s="84">
        <v>146000</v>
      </c>
      <c r="K33" s="89">
        <v>1110</v>
      </c>
    </row>
    <row r="34" spans="8:11" ht="20.100000000000001" customHeight="1" x14ac:dyDescent="0.15">
      <c r="H34" s="87">
        <v>146000</v>
      </c>
      <c r="I34" s="83" t="s">
        <v>13</v>
      </c>
      <c r="J34" s="84">
        <v>155000</v>
      </c>
      <c r="K34" s="89">
        <v>1180</v>
      </c>
    </row>
    <row r="35" spans="8:11" ht="20.100000000000001" customHeight="1" x14ac:dyDescent="0.15">
      <c r="H35" s="87">
        <v>155000</v>
      </c>
      <c r="I35" s="83" t="s">
        <v>13</v>
      </c>
      <c r="J35" s="84">
        <v>165000</v>
      </c>
      <c r="K35" s="89">
        <v>1260</v>
      </c>
    </row>
    <row r="36" spans="8:11" ht="20.100000000000001" customHeight="1" x14ac:dyDescent="0.15">
      <c r="H36" s="87">
        <v>165000</v>
      </c>
      <c r="I36" s="83" t="s">
        <v>13</v>
      </c>
      <c r="J36" s="84">
        <v>175000</v>
      </c>
      <c r="K36" s="89">
        <v>1340</v>
      </c>
    </row>
    <row r="37" spans="8:11" ht="20.100000000000001" customHeight="1" x14ac:dyDescent="0.15">
      <c r="H37" s="87">
        <v>175000</v>
      </c>
      <c r="I37" s="83" t="s">
        <v>13</v>
      </c>
      <c r="J37" s="84">
        <v>185000</v>
      </c>
      <c r="K37" s="89">
        <v>1410</v>
      </c>
    </row>
    <row r="38" spans="8:11" ht="20.100000000000001" customHeight="1" x14ac:dyDescent="0.15">
      <c r="H38" s="87">
        <v>185000</v>
      </c>
      <c r="I38" s="83" t="s">
        <v>13</v>
      </c>
      <c r="J38" s="84">
        <v>195000</v>
      </c>
      <c r="K38" s="89">
        <v>1490</v>
      </c>
    </row>
    <row r="39" spans="8:11" ht="20.100000000000001" customHeight="1" x14ac:dyDescent="0.15">
      <c r="H39" s="87">
        <v>195000</v>
      </c>
      <c r="I39" s="83" t="s">
        <v>13</v>
      </c>
      <c r="J39" s="84">
        <v>210000</v>
      </c>
      <c r="K39" s="89">
        <v>1570</v>
      </c>
    </row>
    <row r="40" spans="8:11" ht="20.100000000000001" customHeight="1" x14ac:dyDescent="0.15">
      <c r="H40" s="87">
        <v>210000</v>
      </c>
      <c r="I40" s="83" t="s">
        <v>13</v>
      </c>
      <c r="J40" s="84">
        <v>230000</v>
      </c>
      <c r="K40" s="89">
        <v>1730</v>
      </c>
    </row>
    <row r="41" spans="8:11" ht="20.100000000000001" customHeight="1" x14ac:dyDescent="0.15">
      <c r="H41" s="87">
        <v>230000</v>
      </c>
      <c r="I41" s="83" t="s">
        <v>13</v>
      </c>
      <c r="J41" s="84">
        <v>250000</v>
      </c>
      <c r="K41" s="89">
        <v>1890</v>
      </c>
    </row>
    <row r="42" spans="8:11" ht="20.100000000000001" customHeight="1" x14ac:dyDescent="0.15">
      <c r="H42" s="87">
        <v>250000</v>
      </c>
      <c r="I42" s="83" t="s">
        <v>13</v>
      </c>
      <c r="J42" s="84">
        <v>270000</v>
      </c>
      <c r="K42" s="89">
        <v>2040</v>
      </c>
    </row>
    <row r="43" spans="8:11" ht="20.100000000000001" customHeight="1" x14ac:dyDescent="0.15">
      <c r="H43" s="87">
        <v>270000</v>
      </c>
      <c r="I43" s="83" t="s">
        <v>13</v>
      </c>
      <c r="J43" s="84">
        <v>290000</v>
      </c>
      <c r="K43" s="89">
        <v>2200</v>
      </c>
    </row>
    <row r="44" spans="8:11" ht="20.100000000000001" customHeight="1" x14ac:dyDescent="0.15">
      <c r="H44" s="87">
        <v>290000</v>
      </c>
      <c r="I44" s="83" t="s">
        <v>13</v>
      </c>
      <c r="J44" s="84">
        <v>310000</v>
      </c>
      <c r="K44" s="89">
        <v>2360</v>
      </c>
    </row>
    <row r="45" spans="8:11" ht="20.100000000000001" customHeight="1" x14ac:dyDescent="0.15">
      <c r="H45" s="87">
        <v>310000</v>
      </c>
      <c r="I45" s="83" t="s">
        <v>13</v>
      </c>
      <c r="J45" s="84">
        <v>330000</v>
      </c>
      <c r="K45" s="89">
        <v>2520</v>
      </c>
    </row>
    <row r="46" spans="8:11" ht="20.100000000000001" customHeight="1" x14ac:dyDescent="0.15">
      <c r="H46" s="87">
        <v>330000</v>
      </c>
      <c r="I46" s="83" t="s">
        <v>13</v>
      </c>
      <c r="J46" s="84">
        <v>350000</v>
      </c>
      <c r="K46" s="89">
        <v>2680</v>
      </c>
    </row>
    <row r="47" spans="8:11" ht="20.100000000000001" customHeight="1" x14ac:dyDescent="0.15">
      <c r="H47" s="87">
        <v>350000</v>
      </c>
      <c r="I47" s="83" t="s">
        <v>13</v>
      </c>
      <c r="J47" s="84">
        <v>370000</v>
      </c>
      <c r="K47" s="89">
        <v>2830</v>
      </c>
    </row>
    <row r="48" spans="8:11" ht="20.100000000000001" customHeight="1" x14ac:dyDescent="0.15">
      <c r="H48" s="87">
        <v>370000</v>
      </c>
      <c r="I48" s="83" t="s">
        <v>13</v>
      </c>
      <c r="J48" s="84">
        <v>395000</v>
      </c>
      <c r="K48" s="89">
        <v>2990</v>
      </c>
    </row>
    <row r="49" spans="8:11" ht="20.100000000000001" customHeight="1" x14ac:dyDescent="0.15">
      <c r="H49" s="87">
        <v>395000</v>
      </c>
      <c r="I49" s="83" t="s">
        <v>13</v>
      </c>
      <c r="J49" s="84">
        <v>425000</v>
      </c>
      <c r="K49" s="89">
        <v>3230</v>
      </c>
    </row>
    <row r="50" spans="8:11" ht="20.100000000000001" customHeight="1" x14ac:dyDescent="0.15">
      <c r="H50" s="87">
        <v>425000</v>
      </c>
      <c r="I50" s="83" t="s">
        <v>13</v>
      </c>
      <c r="J50" s="84">
        <v>455000</v>
      </c>
      <c r="K50" s="89">
        <v>3460</v>
      </c>
    </row>
    <row r="51" spans="8:11" ht="20.100000000000001" customHeight="1" x14ac:dyDescent="0.15">
      <c r="H51" s="87">
        <v>455000</v>
      </c>
      <c r="I51" s="83" t="s">
        <v>13</v>
      </c>
      <c r="J51" s="84">
        <v>485000</v>
      </c>
      <c r="K51" s="89">
        <v>3700</v>
      </c>
    </row>
    <row r="52" spans="8:11" ht="20.100000000000001" customHeight="1" x14ac:dyDescent="0.15">
      <c r="H52" s="87">
        <v>485000</v>
      </c>
      <c r="I52" s="83" t="s">
        <v>13</v>
      </c>
      <c r="J52" s="84">
        <v>515000</v>
      </c>
      <c r="K52" s="89">
        <v>3940</v>
      </c>
    </row>
    <row r="53" spans="8:11" ht="20.100000000000001" customHeight="1" x14ac:dyDescent="0.15">
      <c r="H53" s="87">
        <v>515000</v>
      </c>
      <c r="I53" s="83" t="s">
        <v>13</v>
      </c>
      <c r="J53" s="84">
        <v>545000</v>
      </c>
      <c r="K53" s="89">
        <v>4170</v>
      </c>
    </row>
    <row r="54" spans="8:11" ht="20.100000000000001" customHeight="1" x14ac:dyDescent="0.15">
      <c r="H54" s="87">
        <v>545000</v>
      </c>
      <c r="I54" s="83" t="s">
        <v>13</v>
      </c>
      <c r="J54" s="85">
        <v>575000</v>
      </c>
      <c r="K54" s="89">
        <v>4410</v>
      </c>
    </row>
    <row r="55" spans="8:11" ht="20.100000000000001" customHeight="1" x14ac:dyDescent="0.15">
      <c r="H55" s="88">
        <v>575000</v>
      </c>
      <c r="I55" s="83" t="s">
        <v>13</v>
      </c>
      <c r="J55" s="85">
        <v>605000</v>
      </c>
      <c r="K55" s="90">
        <v>4650</v>
      </c>
    </row>
    <row r="56" spans="8:11" ht="20.100000000000001" customHeight="1" x14ac:dyDescent="0.15">
      <c r="H56" s="94">
        <v>605000</v>
      </c>
      <c r="I56" s="95" t="s">
        <v>13</v>
      </c>
      <c r="J56" s="96"/>
      <c r="K56" s="97">
        <v>4880</v>
      </c>
    </row>
  </sheetData>
  <sheetProtection selectLockedCells="1"/>
  <mergeCells count="5">
    <mergeCell ref="A2:F2"/>
    <mergeCell ref="A3:F3"/>
    <mergeCell ref="B4:F4"/>
    <mergeCell ref="B5:F5"/>
    <mergeCell ref="H28:J28"/>
  </mergeCells>
  <phoneticPr fontId="2"/>
  <printOptions horizontalCentered="1"/>
  <pageMargins left="0.78740157480314965" right="0.78740157480314965" top="0.78740157480314965" bottom="0.78740157480314965" header="0.51181102362204722" footer="0.51181102362204722"/>
  <pageSetup paperSize="9" scale="94" orientation="portrait" r:id="rId1"/>
  <headerFooter alignWithMargins="0"/>
  <drawing r:id="rId2"/>
  <tableParts count="2">
    <tablePart r:id="rId3"/>
    <tablePart r:id="rId4"/>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sheetPr>
  <dimension ref="A1:K56"/>
  <sheetViews>
    <sheetView topLeftCell="A4" zoomScaleNormal="100" zoomScaleSheetLayoutView="100" workbookViewId="0">
      <selection activeCell="H22" sqref="H1:K1048576"/>
    </sheetView>
  </sheetViews>
  <sheetFormatPr defaultRowHeight="20.100000000000001" customHeight="1" x14ac:dyDescent="0.15"/>
  <cols>
    <col min="1" max="1" width="12.375" style="63" customWidth="1"/>
    <col min="2" max="2" width="15.625" style="63" customWidth="1"/>
    <col min="3" max="4" width="12.5" style="63" customWidth="1"/>
    <col min="5" max="6" width="15.625" style="63" customWidth="1"/>
    <col min="7" max="7" width="9" style="64"/>
    <col min="8" max="8" width="9.375" style="64" hidden="1" customWidth="1"/>
    <col min="9" max="9" width="5.25" style="64" hidden="1" customWidth="1"/>
    <col min="10" max="10" width="9.375" style="64" hidden="1" customWidth="1"/>
    <col min="11" max="11" width="9.25" style="64" hidden="1" customWidth="1"/>
    <col min="12" max="243" width="9" style="64"/>
    <col min="244" max="244" width="4.125" style="64" customWidth="1"/>
    <col min="245" max="245" width="4.5" style="64" customWidth="1"/>
    <col min="246" max="246" width="2.875" style="64" customWidth="1"/>
    <col min="247" max="247" width="13.125" style="64" customWidth="1"/>
    <col min="248" max="248" width="6.625" style="64" customWidth="1"/>
    <col min="249" max="249" width="0" style="64" hidden="1" customWidth="1"/>
    <col min="250" max="251" width="10.625" style="64" customWidth="1"/>
    <col min="252" max="253" width="15.625" style="64" customWidth="1"/>
    <col min="254" max="254" width="9" style="64"/>
    <col min="255" max="256" width="9" style="64" customWidth="1"/>
    <col min="257" max="260" width="0" style="64" hidden="1" customWidth="1"/>
    <col min="261" max="499" width="9" style="64"/>
    <col min="500" max="500" width="4.125" style="64" customWidth="1"/>
    <col min="501" max="501" width="4.5" style="64" customWidth="1"/>
    <col min="502" max="502" width="2.875" style="64" customWidth="1"/>
    <col min="503" max="503" width="13.125" style="64" customWidth="1"/>
    <col min="504" max="504" width="6.625" style="64" customWidth="1"/>
    <col min="505" max="505" width="0" style="64" hidden="1" customWidth="1"/>
    <col min="506" max="507" width="10.625" style="64" customWidth="1"/>
    <col min="508" max="509" width="15.625" style="64" customWidth="1"/>
    <col min="510" max="510" width="9" style="64"/>
    <col min="511" max="512" width="9" style="64" customWidth="1"/>
    <col min="513" max="516" width="0" style="64" hidden="1" customWidth="1"/>
    <col min="517" max="755" width="9" style="64"/>
    <col min="756" max="756" width="4.125" style="64" customWidth="1"/>
    <col min="757" max="757" width="4.5" style="64" customWidth="1"/>
    <col min="758" max="758" width="2.875" style="64" customWidth="1"/>
    <col min="759" max="759" width="13.125" style="64" customWidth="1"/>
    <col min="760" max="760" width="6.625" style="64" customWidth="1"/>
    <col min="761" max="761" width="0" style="64" hidden="1" customWidth="1"/>
    <col min="762" max="763" width="10.625" style="64" customWidth="1"/>
    <col min="764" max="765" width="15.625" style="64" customWidth="1"/>
    <col min="766" max="766" width="9" style="64"/>
    <col min="767" max="768" width="9" style="64" customWidth="1"/>
    <col min="769" max="772" width="0" style="64" hidden="1" customWidth="1"/>
    <col min="773" max="1011" width="9" style="64"/>
    <col min="1012" max="1012" width="4.125" style="64" customWidth="1"/>
    <col min="1013" max="1013" width="4.5" style="64" customWidth="1"/>
    <col min="1014" max="1014" width="2.875" style="64" customWidth="1"/>
    <col min="1015" max="1015" width="13.125" style="64" customWidth="1"/>
    <col min="1016" max="1016" width="6.625" style="64" customWidth="1"/>
    <col min="1017" max="1017" width="0" style="64" hidden="1" customWidth="1"/>
    <col min="1018" max="1019" width="10.625" style="64" customWidth="1"/>
    <col min="1020" max="1021" width="15.625" style="64" customWidth="1"/>
    <col min="1022" max="1022" width="9" style="64"/>
    <col min="1023" max="1024" width="9" style="64" customWidth="1"/>
    <col min="1025" max="1028" width="0" style="64" hidden="1" customWidth="1"/>
    <col min="1029" max="1267" width="9" style="64"/>
    <col min="1268" max="1268" width="4.125" style="64" customWidth="1"/>
    <col min="1269" max="1269" width="4.5" style="64" customWidth="1"/>
    <col min="1270" max="1270" width="2.875" style="64" customWidth="1"/>
    <col min="1271" max="1271" width="13.125" style="64" customWidth="1"/>
    <col min="1272" max="1272" width="6.625" style="64" customWidth="1"/>
    <col min="1273" max="1273" width="0" style="64" hidden="1" customWidth="1"/>
    <col min="1274" max="1275" width="10.625" style="64" customWidth="1"/>
    <col min="1276" max="1277" width="15.625" style="64" customWidth="1"/>
    <col min="1278" max="1278" width="9" style="64"/>
    <col min="1279" max="1280" width="9" style="64" customWidth="1"/>
    <col min="1281" max="1284" width="0" style="64" hidden="1" customWidth="1"/>
    <col min="1285" max="1523" width="9" style="64"/>
    <col min="1524" max="1524" width="4.125" style="64" customWidth="1"/>
    <col min="1525" max="1525" width="4.5" style="64" customWidth="1"/>
    <col min="1526" max="1526" width="2.875" style="64" customWidth="1"/>
    <col min="1527" max="1527" width="13.125" style="64" customWidth="1"/>
    <col min="1528" max="1528" width="6.625" style="64" customWidth="1"/>
    <col min="1529" max="1529" width="0" style="64" hidden="1" customWidth="1"/>
    <col min="1530" max="1531" width="10.625" style="64" customWidth="1"/>
    <col min="1532" max="1533" width="15.625" style="64" customWidth="1"/>
    <col min="1534" max="1534" width="9" style="64"/>
    <col min="1535" max="1536" width="9" style="64" customWidth="1"/>
    <col min="1537" max="1540" width="0" style="64" hidden="1" customWidth="1"/>
    <col min="1541" max="1779" width="9" style="64"/>
    <col min="1780" max="1780" width="4.125" style="64" customWidth="1"/>
    <col min="1781" max="1781" width="4.5" style="64" customWidth="1"/>
    <col min="1782" max="1782" width="2.875" style="64" customWidth="1"/>
    <col min="1783" max="1783" width="13.125" style="64" customWidth="1"/>
    <col min="1784" max="1784" width="6.625" style="64" customWidth="1"/>
    <col min="1785" max="1785" width="0" style="64" hidden="1" customWidth="1"/>
    <col min="1786" max="1787" width="10.625" style="64" customWidth="1"/>
    <col min="1788" max="1789" width="15.625" style="64" customWidth="1"/>
    <col min="1790" max="1790" width="9" style="64"/>
    <col min="1791" max="1792" width="9" style="64" customWidth="1"/>
    <col min="1793" max="1796" width="0" style="64" hidden="1" customWidth="1"/>
    <col min="1797" max="2035" width="9" style="64"/>
    <col min="2036" max="2036" width="4.125" style="64" customWidth="1"/>
    <col min="2037" max="2037" width="4.5" style="64" customWidth="1"/>
    <col min="2038" max="2038" width="2.875" style="64" customWidth="1"/>
    <col min="2039" max="2039" width="13.125" style="64" customWidth="1"/>
    <col min="2040" max="2040" width="6.625" style="64" customWidth="1"/>
    <col min="2041" max="2041" width="0" style="64" hidden="1" customWidth="1"/>
    <col min="2042" max="2043" width="10.625" style="64" customWidth="1"/>
    <col min="2044" max="2045" width="15.625" style="64" customWidth="1"/>
    <col min="2046" max="2046" width="9" style="64"/>
    <col min="2047" max="2048" width="9" style="64" customWidth="1"/>
    <col min="2049" max="2052" width="0" style="64" hidden="1" customWidth="1"/>
    <col min="2053" max="2291" width="9" style="64"/>
    <col min="2292" max="2292" width="4.125" style="64" customWidth="1"/>
    <col min="2293" max="2293" width="4.5" style="64" customWidth="1"/>
    <col min="2294" max="2294" width="2.875" style="64" customWidth="1"/>
    <col min="2295" max="2295" width="13.125" style="64" customWidth="1"/>
    <col min="2296" max="2296" width="6.625" style="64" customWidth="1"/>
    <col min="2297" max="2297" width="0" style="64" hidden="1" customWidth="1"/>
    <col min="2298" max="2299" width="10.625" style="64" customWidth="1"/>
    <col min="2300" max="2301" width="15.625" style="64" customWidth="1"/>
    <col min="2302" max="2302" width="9" style="64"/>
    <col min="2303" max="2304" width="9" style="64" customWidth="1"/>
    <col min="2305" max="2308" width="0" style="64" hidden="1" customWidth="1"/>
    <col min="2309" max="2547" width="9" style="64"/>
    <col min="2548" max="2548" width="4.125" style="64" customWidth="1"/>
    <col min="2549" max="2549" width="4.5" style="64" customWidth="1"/>
    <col min="2550" max="2550" width="2.875" style="64" customWidth="1"/>
    <col min="2551" max="2551" width="13.125" style="64" customWidth="1"/>
    <col min="2552" max="2552" width="6.625" style="64" customWidth="1"/>
    <col min="2553" max="2553" width="0" style="64" hidden="1" customWidth="1"/>
    <col min="2554" max="2555" width="10.625" style="64" customWidth="1"/>
    <col min="2556" max="2557" width="15.625" style="64" customWidth="1"/>
    <col min="2558" max="2558" width="9" style="64"/>
    <col min="2559" max="2560" width="9" style="64" customWidth="1"/>
    <col min="2561" max="2564" width="0" style="64" hidden="1" customWidth="1"/>
    <col min="2565" max="2803" width="9" style="64"/>
    <col min="2804" max="2804" width="4.125" style="64" customWidth="1"/>
    <col min="2805" max="2805" width="4.5" style="64" customWidth="1"/>
    <col min="2806" max="2806" width="2.875" style="64" customWidth="1"/>
    <col min="2807" max="2807" width="13.125" style="64" customWidth="1"/>
    <col min="2808" max="2808" width="6.625" style="64" customWidth="1"/>
    <col min="2809" max="2809" width="0" style="64" hidden="1" customWidth="1"/>
    <col min="2810" max="2811" width="10.625" style="64" customWidth="1"/>
    <col min="2812" max="2813" width="15.625" style="64" customWidth="1"/>
    <col min="2814" max="2814" width="9" style="64"/>
    <col min="2815" max="2816" width="9" style="64" customWidth="1"/>
    <col min="2817" max="2820" width="0" style="64" hidden="1" customWidth="1"/>
    <col min="2821" max="3059" width="9" style="64"/>
    <col min="3060" max="3060" width="4.125" style="64" customWidth="1"/>
    <col min="3061" max="3061" width="4.5" style="64" customWidth="1"/>
    <col min="3062" max="3062" width="2.875" style="64" customWidth="1"/>
    <col min="3063" max="3063" width="13.125" style="64" customWidth="1"/>
    <col min="3064" max="3064" width="6.625" style="64" customWidth="1"/>
    <col min="3065" max="3065" width="0" style="64" hidden="1" customWidth="1"/>
    <col min="3066" max="3067" width="10.625" style="64" customWidth="1"/>
    <col min="3068" max="3069" width="15.625" style="64" customWidth="1"/>
    <col min="3070" max="3070" width="9" style="64"/>
    <col min="3071" max="3072" width="9" style="64" customWidth="1"/>
    <col min="3073" max="3076" width="0" style="64" hidden="1" customWidth="1"/>
    <col min="3077" max="3315" width="9" style="64"/>
    <col min="3316" max="3316" width="4.125" style="64" customWidth="1"/>
    <col min="3317" max="3317" width="4.5" style="64" customWidth="1"/>
    <col min="3318" max="3318" width="2.875" style="64" customWidth="1"/>
    <col min="3319" max="3319" width="13.125" style="64" customWidth="1"/>
    <col min="3320" max="3320" width="6.625" style="64" customWidth="1"/>
    <col min="3321" max="3321" width="0" style="64" hidden="1" customWidth="1"/>
    <col min="3322" max="3323" width="10.625" style="64" customWidth="1"/>
    <col min="3324" max="3325" width="15.625" style="64" customWidth="1"/>
    <col min="3326" max="3326" width="9" style="64"/>
    <col min="3327" max="3328" width="9" style="64" customWidth="1"/>
    <col min="3329" max="3332" width="0" style="64" hidden="1" customWidth="1"/>
    <col min="3333" max="3571" width="9" style="64"/>
    <col min="3572" max="3572" width="4.125" style="64" customWidth="1"/>
    <col min="3573" max="3573" width="4.5" style="64" customWidth="1"/>
    <col min="3574" max="3574" width="2.875" style="64" customWidth="1"/>
    <col min="3575" max="3575" width="13.125" style="64" customWidth="1"/>
    <col min="3576" max="3576" width="6.625" style="64" customWidth="1"/>
    <col min="3577" max="3577" width="0" style="64" hidden="1" customWidth="1"/>
    <col min="3578" max="3579" width="10.625" style="64" customWidth="1"/>
    <col min="3580" max="3581" width="15.625" style="64" customWidth="1"/>
    <col min="3582" max="3582" width="9" style="64"/>
    <col min="3583" max="3584" width="9" style="64" customWidth="1"/>
    <col min="3585" max="3588" width="0" style="64" hidden="1" customWidth="1"/>
    <col min="3589" max="3827" width="9" style="64"/>
    <col min="3828" max="3828" width="4.125" style="64" customWidth="1"/>
    <col min="3829" max="3829" width="4.5" style="64" customWidth="1"/>
    <col min="3830" max="3830" width="2.875" style="64" customWidth="1"/>
    <col min="3831" max="3831" width="13.125" style="64" customWidth="1"/>
    <col min="3832" max="3832" width="6.625" style="64" customWidth="1"/>
    <col min="3833" max="3833" width="0" style="64" hidden="1" customWidth="1"/>
    <col min="3834" max="3835" width="10.625" style="64" customWidth="1"/>
    <col min="3836" max="3837" width="15.625" style="64" customWidth="1"/>
    <col min="3838" max="3838" width="9" style="64"/>
    <col min="3839" max="3840" width="9" style="64" customWidth="1"/>
    <col min="3841" max="3844" width="0" style="64" hidden="1" customWidth="1"/>
    <col min="3845" max="4083" width="9" style="64"/>
    <col min="4084" max="4084" width="4.125" style="64" customWidth="1"/>
    <col min="4085" max="4085" width="4.5" style="64" customWidth="1"/>
    <col min="4086" max="4086" width="2.875" style="64" customWidth="1"/>
    <col min="4087" max="4087" width="13.125" style="64" customWidth="1"/>
    <col min="4088" max="4088" width="6.625" style="64" customWidth="1"/>
    <col min="4089" max="4089" width="0" style="64" hidden="1" customWidth="1"/>
    <col min="4090" max="4091" width="10.625" style="64" customWidth="1"/>
    <col min="4092" max="4093" width="15.625" style="64" customWidth="1"/>
    <col min="4094" max="4094" width="9" style="64"/>
    <col min="4095" max="4096" width="9" style="64" customWidth="1"/>
    <col min="4097" max="4100" width="0" style="64" hidden="1" customWidth="1"/>
    <col min="4101" max="4339" width="9" style="64"/>
    <col min="4340" max="4340" width="4.125" style="64" customWidth="1"/>
    <col min="4341" max="4341" width="4.5" style="64" customWidth="1"/>
    <col min="4342" max="4342" width="2.875" style="64" customWidth="1"/>
    <col min="4343" max="4343" width="13.125" style="64" customWidth="1"/>
    <col min="4344" max="4344" width="6.625" style="64" customWidth="1"/>
    <col min="4345" max="4345" width="0" style="64" hidden="1" customWidth="1"/>
    <col min="4346" max="4347" width="10.625" style="64" customWidth="1"/>
    <col min="4348" max="4349" width="15.625" style="64" customWidth="1"/>
    <col min="4350" max="4350" width="9" style="64"/>
    <col min="4351" max="4352" width="9" style="64" customWidth="1"/>
    <col min="4353" max="4356" width="0" style="64" hidden="1" customWidth="1"/>
    <col min="4357" max="4595" width="9" style="64"/>
    <col min="4596" max="4596" width="4.125" style="64" customWidth="1"/>
    <col min="4597" max="4597" width="4.5" style="64" customWidth="1"/>
    <col min="4598" max="4598" width="2.875" style="64" customWidth="1"/>
    <col min="4599" max="4599" width="13.125" style="64" customWidth="1"/>
    <col min="4600" max="4600" width="6.625" style="64" customWidth="1"/>
    <col min="4601" max="4601" width="0" style="64" hidden="1" customWidth="1"/>
    <col min="4602" max="4603" width="10.625" style="64" customWidth="1"/>
    <col min="4604" max="4605" width="15.625" style="64" customWidth="1"/>
    <col min="4606" max="4606" width="9" style="64"/>
    <col min="4607" max="4608" width="9" style="64" customWidth="1"/>
    <col min="4609" max="4612" width="0" style="64" hidden="1" customWidth="1"/>
    <col min="4613" max="4851" width="9" style="64"/>
    <col min="4852" max="4852" width="4.125" style="64" customWidth="1"/>
    <col min="4853" max="4853" width="4.5" style="64" customWidth="1"/>
    <col min="4854" max="4854" width="2.875" style="64" customWidth="1"/>
    <col min="4855" max="4855" width="13.125" style="64" customWidth="1"/>
    <col min="4856" max="4856" width="6.625" style="64" customWidth="1"/>
    <col min="4857" max="4857" width="0" style="64" hidden="1" customWidth="1"/>
    <col min="4858" max="4859" width="10.625" style="64" customWidth="1"/>
    <col min="4860" max="4861" width="15.625" style="64" customWidth="1"/>
    <col min="4862" max="4862" width="9" style="64"/>
    <col min="4863" max="4864" width="9" style="64" customWidth="1"/>
    <col min="4865" max="4868" width="0" style="64" hidden="1" customWidth="1"/>
    <col min="4869" max="5107" width="9" style="64"/>
    <col min="5108" max="5108" width="4.125" style="64" customWidth="1"/>
    <col min="5109" max="5109" width="4.5" style="64" customWidth="1"/>
    <col min="5110" max="5110" width="2.875" style="64" customWidth="1"/>
    <col min="5111" max="5111" width="13.125" style="64" customWidth="1"/>
    <col min="5112" max="5112" width="6.625" style="64" customWidth="1"/>
    <col min="5113" max="5113" width="0" style="64" hidden="1" customWidth="1"/>
    <col min="5114" max="5115" width="10.625" style="64" customWidth="1"/>
    <col min="5116" max="5117" width="15.625" style="64" customWidth="1"/>
    <col min="5118" max="5118" width="9" style="64"/>
    <col min="5119" max="5120" width="9" style="64" customWidth="1"/>
    <col min="5121" max="5124" width="0" style="64" hidden="1" customWidth="1"/>
    <col min="5125" max="5363" width="9" style="64"/>
    <col min="5364" max="5364" width="4.125" style="64" customWidth="1"/>
    <col min="5365" max="5365" width="4.5" style="64" customWidth="1"/>
    <col min="5366" max="5366" width="2.875" style="64" customWidth="1"/>
    <col min="5367" max="5367" width="13.125" style="64" customWidth="1"/>
    <col min="5368" max="5368" width="6.625" style="64" customWidth="1"/>
    <col min="5369" max="5369" width="0" style="64" hidden="1" customWidth="1"/>
    <col min="5370" max="5371" width="10.625" style="64" customWidth="1"/>
    <col min="5372" max="5373" width="15.625" style="64" customWidth="1"/>
    <col min="5374" max="5374" width="9" style="64"/>
    <col min="5375" max="5376" width="9" style="64" customWidth="1"/>
    <col min="5377" max="5380" width="0" style="64" hidden="1" customWidth="1"/>
    <col min="5381" max="5619" width="9" style="64"/>
    <col min="5620" max="5620" width="4.125" style="64" customWidth="1"/>
    <col min="5621" max="5621" width="4.5" style="64" customWidth="1"/>
    <col min="5622" max="5622" width="2.875" style="64" customWidth="1"/>
    <col min="5623" max="5623" width="13.125" style="64" customWidth="1"/>
    <col min="5624" max="5624" width="6.625" style="64" customWidth="1"/>
    <col min="5625" max="5625" width="0" style="64" hidden="1" customWidth="1"/>
    <col min="5626" max="5627" width="10.625" style="64" customWidth="1"/>
    <col min="5628" max="5629" width="15.625" style="64" customWidth="1"/>
    <col min="5630" max="5630" width="9" style="64"/>
    <col min="5631" max="5632" width="9" style="64" customWidth="1"/>
    <col min="5633" max="5636" width="0" style="64" hidden="1" customWidth="1"/>
    <col min="5637" max="5875" width="9" style="64"/>
    <col min="5876" max="5876" width="4.125" style="64" customWidth="1"/>
    <col min="5877" max="5877" width="4.5" style="64" customWidth="1"/>
    <col min="5878" max="5878" width="2.875" style="64" customWidth="1"/>
    <col min="5879" max="5879" width="13.125" style="64" customWidth="1"/>
    <col min="5880" max="5880" width="6.625" style="64" customWidth="1"/>
    <col min="5881" max="5881" width="0" style="64" hidden="1" customWidth="1"/>
    <col min="5882" max="5883" width="10.625" style="64" customWidth="1"/>
    <col min="5884" max="5885" width="15.625" style="64" customWidth="1"/>
    <col min="5886" max="5886" width="9" style="64"/>
    <col min="5887" max="5888" width="9" style="64" customWidth="1"/>
    <col min="5889" max="5892" width="0" style="64" hidden="1" customWidth="1"/>
    <col min="5893" max="6131" width="9" style="64"/>
    <col min="6132" max="6132" width="4.125" style="64" customWidth="1"/>
    <col min="6133" max="6133" width="4.5" style="64" customWidth="1"/>
    <col min="6134" max="6134" width="2.875" style="64" customWidth="1"/>
    <col min="6135" max="6135" width="13.125" style="64" customWidth="1"/>
    <col min="6136" max="6136" width="6.625" style="64" customWidth="1"/>
    <col min="6137" max="6137" width="0" style="64" hidden="1" customWidth="1"/>
    <col min="6138" max="6139" width="10.625" style="64" customWidth="1"/>
    <col min="6140" max="6141" width="15.625" style="64" customWidth="1"/>
    <col min="6142" max="6142" width="9" style="64"/>
    <col min="6143" max="6144" width="9" style="64" customWidth="1"/>
    <col min="6145" max="6148" width="0" style="64" hidden="1" customWidth="1"/>
    <col min="6149" max="6387" width="9" style="64"/>
    <col min="6388" max="6388" width="4.125" style="64" customWidth="1"/>
    <col min="6389" max="6389" width="4.5" style="64" customWidth="1"/>
    <col min="6390" max="6390" width="2.875" style="64" customWidth="1"/>
    <col min="6391" max="6391" width="13.125" style="64" customWidth="1"/>
    <col min="6392" max="6392" width="6.625" style="64" customWidth="1"/>
    <col min="6393" max="6393" width="0" style="64" hidden="1" customWidth="1"/>
    <col min="6394" max="6395" width="10.625" style="64" customWidth="1"/>
    <col min="6396" max="6397" width="15.625" style="64" customWidth="1"/>
    <col min="6398" max="6398" width="9" style="64"/>
    <col min="6399" max="6400" width="9" style="64" customWidth="1"/>
    <col min="6401" max="6404" width="0" style="64" hidden="1" customWidth="1"/>
    <col min="6405" max="6643" width="9" style="64"/>
    <col min="6644" max="6644" width="4.125" style="64" customWidth="1"/>
    <col min="6645" max="6645" width="4.5" style="64" customWidth="1"/>
    <col min="6646" max="6646" width="2.875" style="64" customWidth="1"/>
    <col min="6647" max="6647" width="13.125" style="64" customWidth="1"/>
    <col min="6648" max="6648" width="6.625" style="64" customWidth="1"/>
    <col min="6649" max="6649" width="0" style="64" hidden="1" customWidth="1"/>
    <col min="6650" max="6651" width="10.625" style="64" customWidth="1"/>
    <col min="6652" max="6653" width="15.625" style="64" customWidth="1"/>
    <col min="6654" max="6654" width="9" style="64"/>
    <col min="6655" max="6656" width="9" style="64" customWidth="1"/>
    <col min="6657" max="6660" width="0" style="64" hidden="1" customWidth="1"/>
    <col min="6661" max="6899" width="9" style="64"/>
    <col min="6900" max="6900" width="4.125" style="64" customWidth="1"/>
    <col min="6901" max="6901" width="4.5" style="64" customWidth="1"/>
    <col min="6902" max="6902" width="2.875" style="64" customWidth="1"/>
    <col min="6903" max="6903" width="13.125" style="64" customWidth="1"/>
    <col min="6904" max="6904" width="6.625" style="64" customWidth="1"/>
    <col min="6905" max="6905" width="0" style="64" hidden="1" customWidth="1"/>
    <col min="6906" max="6907" width="10.625" style="64" customWidth="1"/>
    <col min="6908" max="6909" width="15.625" style="64" customWidth="1"/>
    <col min="6910" max="6910" width="9" style="64"/>
    <col min="6911" max="6912" width="9" style="64" customWidth="1"/>
    <col min="6913" max="6916" width="0" style="64" hidden="1" customWidth="1"/>
    <col min="6917" max="7155" width="9" style="64"/>
    <col min="7156" max="7156" width="4.125" style="64" customWidth="1"/>
    <col min="7157" max="7157" width="4.5" style="64" customWidth="1"/>
    <col min="7158" max="7158" width="2.875" style="64" customWidth="1"/>
    <col min="7159" max="7159" width="13.125" style="64" customWidth="1"/>
    <col min="7160" max="7160" width="6.625" style="64" customWidth="1"/>
    <col min="7161" max="7161" width="0" style="64" hidden="1" customWidth="1"/>
    <col min="7162" max="7163" width="10.625" style="64" customWidth="1"/>
    <col min="7164" max="7165" width="15.625" style="64" customWidth="1"/>
    <col min="7166" max="7166" width="9" style="64"/>
    <col min="7167" max="7168" width="9" style="64" customWidth="1"/>
    <col min="7169" max="7172" width="0" style="64" hidden="1" customWidth="1"/>
    <col min="7173" max="7411" width="9" style="64"/>
    <col min="7412" max="7412" width="4.125" style="64" customWidth="1"/>
    <col min="7413" max="7413" width="4.5" style="64" customWidth="1"/>
    <col min="7414" max="7414" width="2.875" style="64" customWidth="1"/>
    <col min="7415" max="7415" width="13.125" style="64" customWidth="1"/>
    <col min="7416" max="7416" width="6.625" style="64" customWidth="1"/>
    <col min="7417" max="7417" width="0" style="64" hidden="1" customWidth="1"/>
    <col min="7418" max="7419" width="10.625" style="64" customWidth="1"/>
    <col min="7420" max="7421" width="15.625" style="64" customWidth="1"/>
    <col min="7422" max="7422" width="9" style="64"/>
    <col min="7423" max="7424" width="9" style="64" customWidth="1"/>
    <col min="7425" max="7428" width="0" style="64" hidden="1" customWidth="1"/>
    <col min="7429" max="7667" width="9" style="64"/>
    <col min="7668" max="7668" width="4.125" style="64" customWidth="1"/>
    <col min="7669" max="7669" width="4.5" style="64" customWidth="1"/>
    <col min="7670" max="7670" width="2.875" style="64" customWidth="1"/>
    <col min="7671" max="7671" width="13.125" style="64" customWidth="1"/>
    <col min="7672" max="7672" width="6.625" style="64" customWidth="1"/>
    <col min="7673" max="7673" width="0" style="64" hidden="1" customWidth="1"/>
    <col min="7674" max="7675" width="10.625" style="64" customWidth="1"/>
    <col min="7676" max="7677" width="15.625" style="64" customWidth="1"/>
    <col min="7678" max="7678" width="9" style="64"/>
    <col min="7679" max="7680" width="9" style="64" customWidth="1"/>
    <col min="7681" max="7684" width="0" style="64" hidden="1" customWidth="1"/>
    <col min="7685" max="7923" width="9" style="64"/>
    <col min="7924" max="7924" width="4.125" style="64" customWidth="1"/>
    <col min="7925" max="7925" width="4.5" style="64" customWidth="1"/>
    <col min="7926" max="7926" width="2.875" style="64" customWidth="1"/>
    <col min="7927" max="7927" width="13.125" style="64" customWidth="1"/>
    <col min="7928" max="7928" width="6.625" style="64" customWidth="1"/>
    <col min="7929" max="7929" width="0" style="64" hidden="1" customWidth="1"/>
    <col min="7930" max="7931" width="10.625" style="64" customWidth="1"/>
    <col min="7932" max="7933" width="15.625" style="64" customWidth="1"/>
    <col min="7934" max="7934" width="9" style="64"/>
    <col min="7935" max="7936" width="9" style="64" customWidth="1"/>
    <col min="7937" max="7940" width="0" style="64" hidden="1" customWidth="1"/>
    <col min="7941" max="8179" width="9" style="64"/>
    <col min="8180" max="8180" width="4.125" style="64" customWidth="1"/>
    <col min="8181" max="8181" width="4.5" style="64" customWidth="1"/>
    <col min="8182" max="8182" width="2.875" style="64" customWidth="1"/>
    <col min="8183" max="8183" width="13.125" style="64" customWidth="1"/>
    <col min="8184" max="8184" width="6.625" style="64" customWidth="1"/>
    <col min="8185" max="8185" width="0" style="64" hidden="1" customWidth="1"/>
    <col min="8186" max="8187" width="10.625" style="64" customWidth="1"/>
    <col min="8188" max="8189" width="15.625" style="64" customWidth="1"/>
    <col min="8190" max="8190" width="9" style="64"/>
    <col min="8191" max="8192" width="9" style="64" customWidth="1"/>
    <col min="8193" max="8196" width="0" style="64" hidden="1" customWidth="1"/>
    <col min="8197" max="8435" width="9" style="64"/>
    <col min="8436" max="8436" width="4.125" style="64" customWidth="1"/>
    <col min="8437" max="8437" width="4.5" style="64" customWidth="1"/>
    <col min="8438" max="8438" width="2.875" style="64" customWidth="1"/>
    <col min="8439" max="8439" width="13.125" style="64" customWidth="1"/>
    <col min="8440" max="8440" width="6.625" style="64" customWidth="1"/>
    <col min="8441" max="8441" width="0" style="64" hidden="1" customWidth="1"/>
    <col min="8442" max="8443" width="10.625" style="64" customWidth="1"/>
    <col min="8444" max="8445" width="15.625" style="64" customWidth="1"/>
    <col min="8446" max="8446" width="9" style="64"/>
    <col min="8447" max="8448" width="9" style="64" customWidth="1"/>
    <col min="8449" max="8452" width="0" style="64" hidden="1" customWidth="1"/>
    <col min="8453" max="8691" width="9" style="64"/>
    <col min="8692" max="8692" width="4.125" style="64" customWidth="1"/>
    <col min="8693" max="8693" width="4.5" style="64" customWidth="1"/>
    <col min="8694" max="8694" width="2.875" style="64" customWidth="1"/>
    <col min="8695" max="8695" width="13.125" style="64" customWidth="1"/>
    <col min="8696" max="8696" width="6.625" style="64" customWidth="1"/>
    <col min="8697" max="8697" width="0" style="64" hidden="1" customWidth="1"/>
    <col min="8698" max="8699" width="10.625" style="64" customWidth="1"/>
    <col min="8700" max="8701" width="15.625" style="64" customWidth="1"/>
    <col min="8702" max="8702" width="9" style="64"/>
    <col min="8703" max="8704" width="9" style="64" customWidth="1"/>
    <col min="8705" max="8708" width="0" style="64" hidden="1" customWidth="1"/>
    <col min="8709" max="8947" width="9" style="64"/>
    <col min="8948" max="8948" width="4.125" style="64" customWidth="1"/>
    <col min="8949" max="8949" width="4.5" style="64" customWidth="1"/>
    <col min="8950" max="8950" width="2.875" style="64" customWidth="1"/>
    <col min="8951" max="8951" width="13.125" style="64" customWidth="1"/>
    <col min="8952" max="8952" width="6.625" style="64" customWidth="1"/>
    <col min="8953" max="8953" width="0" style="64" hidden="1" customWidth="1"/>
    <col min="8954" max="8955" width="10.625" style="64" customWidth="1"/>
    <col min="8956" max="8957" width="15.625" style="64" customWidth="1"/>
    <col min="8958" max="8958" width="9" style="64"/>
    <col min="8959" max="8960" width="9" style="64" customWidth="1"/>
    <col min="8961" max="8964" width="0" style="64" hidden="1" customWidth="1"/>
    <col min="8965" max="9203" width="9" style="64"/>
    <col min="9204" max="9204" width="4.125" style="64" customWidth="1"/>
    <col min="9205" max="9205" width="4.5" style="64" customWidth="1"/>
    <col min="9206" max="9206" width="2.875" style="64" customWidth="1"/>
    <col min="9207" max="9207" width="13.125" style="64" customWidth="1"/>
    <col min="9208" max="9208" width="6.625" style="64" customWidth="1"/>
    <col min="9209" max="9209" width="0" style="64" hidden="1" customWidth="1"/>
    <col min="9210" max="9211" width="10.625" style="64" customWidth="1"/>
    <col min="9212" max="9213" width="15.625" style="64" customWidth="1"/>
    <col min="9214" max="9214" width="9" style="64"/>
    <col min="9215" max="9216" width="9" style="64" customWidth="1"/>
    <col min="9217" max="9220" width="0" style="64" hidden="1" customWidth="1"/>
    <col min="9221" max="9459" width="9" style="64"/>
    <col min="9460" max="9460" width="4.125" style="64" customWidth="1"/>
    <col min="9461" max="9461" width="4.5" style="64" customWidth="1"/>
    <col min="9462" max="9462" width="2.875" style="64" customWidth="1"/>
    <col min="9463" max="9463" width="13.125" style="64" customWidth="1"/>
    <col min="9464" max="9464" width="6.625" style="64" customWidth="1"/>
    <col min="9465" max="9465" width="0" style="64" hidden="1" customWidth="1"/>
    <col min="9466" max="9467" width="10.625" style="64" customWidth="1"/>
    <col min="9468" max="9469" width="15.625" style="64" customWidth="1"/>
    <col min="9470" max="9470" width="9" style="64"/>
    <col min="9471" max="9472" width="9" style="64" customWidth="1"/>
    <col min="9473" max="9476" width="0" style="64" hidden="1" customWidth="1"/>
    <col min="9477" max="9715" width="9" style="64"/>
    <col min="9716" max="9716" width="4.125" style="64" customWidth="1"/>
    <col min="9717" max="9717" width="4.5" style="64" customWidth="1"/>
    <col min="9718" max="9718" width="2.875" style="64" customWidth="1"/>
    <col min="9719" max="9719" width="13.125" style="64" customWidth="1"/>
    <col min="9720" max="9720" width="6.625" style="64" customWidth="1"/>
    <col min="9721" max="9721" width="0" style="64" hidden="1" customWidth="1"/>
    <col min="9722" max="9723" width="10.625" style="64" customWidth="1"/>
    <col min="9724" max="9725" width="15.625" style="64" customWidth="1"/>
    <col min="9726" max="9726" width="9" style="64"/>
    <col min="9727" max="9728" width="9" style="64" customWidth="1"/>
    <col min="9729" max="9732" width="0" style="64" hidden="1" customWidth="1"/>
    <col min="9733" max="9971" width="9" style="64"/>
    <col min="9972" max="9972" width="4.125" style="64" customWidth="1"/>
    <col min="9973" max="9973" width="4.5" style="64" customWidth="1"/>
    <col min="9974" max="9974" width="2.875" style="64" customWidth="1"/>
    <col min="9975" max="9975" width="13.125" style="64" customWidth="1"/>
    <col min="9976" max="9976" width="6.625" style="64" customWidth="1"/>
    <col min="9977" max="9977" width="0" style="64" hidden="1" customWidth="1"/>
    <col min="9978" max="9979" width="10.625" style="64" customWidth="1"/>
    <col min="9980" max="9981" width="15.625" style="64" customWidth="1"/>
    <col min="9982" max="9982" width="9" style="64"/>
    <col min="9983" max="9984" width="9" style="64" customWidth="1"/>
    <col min="9985" max="9988" width="0" style="64" hidden="1" customWidth="1"/>
    <col min="9989" max="10227" width="9" style="64"/>
    <col min="10228" max="10228" width="4.125" style="64" customWidth="1"/>
    <col min="10229" max="10229" width="4.5" style="64" customWidth="1"/>
    <col min="10230" max="10230" width="2.875" style="64" customWidth="1"/>
    <col min="10231" max="10231" width="13.125" style="64" customWidth="1"/>
    <col min="10232" max="10232" width="6.625" style="64" customWidth="1"/>
    <col min="10233" max="10233" width="0" style="64" hidden="1" customWidth="1"/>
    <col min="10234" max="10235" width="10.625" style="64" customWidth="1"/>
    <col min="10236" max="10237" width="15.625" style="64" customWidth="1"/>
    <col min="10238" max="10238" width="9" style="64"/>
    <col min="10239" max="10240" width="9" style="64" customWidth="1"/>
    <col min="10241" max="10244" width="0" style="64" hidden="1" customWidth="1"/>
    <col min="10245" max="10483" width="9" style="64"/>
    <col min="10484" max="10484" width="4.125" style="64" customWidth="1"/>
    <col min="10485" max="10485" width="4.5" style="64" customWidth="1"/>
    <col min="10486" max="10486" width="2.875" style="64" customWidth="1"/>
    <col min="10487" max="10487" width="13.125" style="64" customWidth="1"/>
    <col min="10488" max="10488" width="6.625" style="64" customWidth="1"/>
    <col min="10489" max="10489" width="0" style="64" hidden="1" customWidth="1"/>
    <col min="10490" max="10491" width="10.625" style="64" customWidth="1"/>
    <col min="10492" max="10493" width="15.625" style="64" customWidth="1"/>
    <col min="10494" max="10494" width="9" style="64"/>
    <col min="10495" max="10496" width="9" style="64" customWidth="1"/>
    <col min="10497" max="10500" width="0" style="64" hidden="1" customWidth="1"/>
    <col min="10501" max="10739" width="9" style="64"/>
    <col min="10740" max="10740" width="4.125" style="64" customWidth="1"/>
    <col min="10741" max="10741" width="4.5" style="64" customWidth="1"/>
    <col min="10742" max="10742" width="2.875" style="64" customWidth="1"/>
    <col min="10743" max="10743" width="13.125" style="64" customWidth="1"/>
    <col min="10744" max="10744" width="6.625" style="64" customWidth="1"/>
    <col min="10745" max="10745" width="0" style="64" hidden="1" customWidth="1"/>
    <col min="10746" max="10747" width="10.625" style="64" customWidth="1"/>
    <col min="10748" max="10749" width="15.625" style="64" customWidth="1"/>
    <col min="10750" max="10750" width="9" style="64"/>
    <col min="10751" max="10752" width="9" style="64" customWidth="1"/>
    <col min="10753" max="10756" width="0" style="64" hidden="1" customWidth="1"/>
    <col min="10757" max="10995" width="9" style="64"/>
    <col min="10996" max="10996" width="4.125" style="64" customWidth="1"/>
    <col min="10997" max="10997" width="4.5" style="64" customWidth="1"/>
    <col min="10998" max="10998" width="2.875" style="64" customWidth="1"/>
    <col min="10999" max="10999" width="13.125" style="64" customWidth="1"/>
    <col min="11000" max="11000" width="6.625" style="64" customWidth="1"/>
    <col min="11001" max="11001" width="0" style="64" hidden="1" customWidth="1"/>
    <col min="11002" max="11003" width="10.625" style="64" customWidth="1"/>
    <col min="11004" max="11005" width="15.625" style="64" customWidth="1"/>
    <col min="11006" max="11006" width="9" style="64"/>
    <col min="11007" max="11008" width="9" style="64" customWidth="1"/>
    <col min="11009" max="11012" width="0" style="64" hidden="1" customWidth="1"/>
    <col min="11013" max="11251" width="9" style="64"/>
    <col min="11252" max="11252" width="4.125" style="64" customWidth="1"/>
    <col min="11253" max="11253" width="4.5" style="64" customWidth="1"/>
    <col min="11254" max="11254" width="2.875" style="64" customWidth="1"/>
    <col min="11255" max="11255" width="13.125" style="64" customWidth="1"/>
    <col min="11256" max="11256" width="6.625" style="64" customWidth="1"/>
    <col min="11257" max="11257" width="0" style="64" hidden="1" customWidth="1"/>
    <col min="11258" max="11259" width="10.625" style="64" customWidth="1"/>
    <col min="11260" max="11261" width="15.625" style="64" customWidth="1"/>
    <col min="11262" max="11262" width="9" style="64"/>
    <col min="11263" max="11264" width="9" style="64" customWidth="1"/>
    <col min="11265" max="11268" width="0" style="64" hidden="1" customWidth="1"/>
    <col min="11269" max="11507" width="9" style="64"/>
    <col min="11508" max="11508" width="4.125" style="64" customWidth="1"/>
    <col min="11509" max="11509" width="4.5" style="64" customWidth="1"/>
    <col min="11510" max="11510" width="2.875" style="64" customWidth="1"/>
    <col min="11511" max="11511" width="13.125" style="64" customWidth="1"/>
    <col min="11512" max="11512" width="6.625" style="64" customWidth="1"/>
    <col min="11513" max="11513" width="0" style="64" hidden="1" customWidth="1"/>
    <col min="11514" max="11515" width="10.625" style="64" customWidth="1"/>
    <col min="11516" max="11517" width="15.625" style="64" customWidth="1"/>
    <col min="11518" max="11518" width="9" style="64"/>
    <col min="11519" max="11520" width="9" style="64" customWidth="1"/>
    <col min="11521" max="11524" width="0" style="64" hidden="1" customWidth="1"/>
    <col min="11525" max="11763" width="9" style="64"/>
    <col min="11764" max="11764" width="4.125" style="64" customWidth="1"/>
    <col min="11765" max="11765" width="4.5" style="64" customWidth="1"/>
    <col min="11766" max="11766" width="2.875" style="64" customWidth="1"/>
    <col min="11767" max="11767" width="13.125" style="64" customWidth="1"/>
    <col min="11768" max="11768" width="6.625" style="64" customWidth="1"/>
    <col min="11769" max="11769" width="0" style="64" hidden="1" customWidth="1"/>
    <col min="11770" max="11771" width="10.625" style="64" customWidth="1"/>
    <col min="11772" max="11773" width="15.625" style="64" customWidth="1"/>
    <col min="11774" max="11774" width="9" style="64"/>
    <col min="11775" max="11776" width="9" style="64" customWidth="1"/>
    <col min="11777" max="11780" width="0" style="64" hidden="1" customWidth="1"/>
    <col min="11781" max="12019" width="9" style="64"/>
    <col min="12020" max="12020" width="4.125" style="64" customWidth="1"/>
    <col min="12021" max="12021" width="4.5" style="64" customWidth="1"/>
    <col min="12022" max="12022" width="2.875" style="64" customWidth="1"/>
    <col min="12023" max="12023" width="13.125" style="64" customWidth="1"/>
    <col min="12024" max="12024" width="6.625" style="64" customWidth="1"/>
    <col min="12025" max="12025" width="0" style="64" hidden="1" customWidth="1"/>
    <col min="12026" max="12027" width="10.625" style="64" customWidth="1"/>
    <col min="12028" max="12029" width="15.625" style="64" customWidth="1"/>
    <col min="12030" max="12030" width="9" style="64"/>
    <col min="12031" max="12032" width="9" style="64" customWidth="1"/>
    <col min="12033" max="12036" width="0" style="64" hidden="1" customWidth="1"/>
    <col min="12037" max="12275" width="9" style="64"/>
    <col min="12276" max="12276" width="4.125" style="64" customWidth="1"/>
    <col min="12277" max="12277" width="4.5" style="64" customWidth="1"/>
    <col min="12278" max="12278" width="2.875" style="64" customWidth="1"/>
    <col min="12279" max="12279" width="13.125" style="64" customWidth="1"/>
    <col min="12280" max="12280" width="6.625" style="64" customWidth="1"/>
    <col min="12281" max="12281" width="0" style="64" hidden="1" customWidth="1"/>
    <col min="12282" max="12283" width="10.625" style="64" customWidth="1"/>
    <col min="12284" max="12285" width="15.625" style="64" customWidth="1"/>
    <col min="12286" max="12286" width="9" style="64"/>
    <col min="12287" max="12288" width="9" style="64" customWidth="1"/>
    <col min="12289" max="12292" width="0" style="64" hidden="1" customWidth="1"/>
    <col min="12293" max="12531" width="9" style="64"/>
    <col min="12532" max="12532" width="4.125" style="64" customWidth="1"/>
    <col min="12533" max="12533" width="4.5" style="64" customWidth="1"/>
    <col min="12534" max="12534" width="2.875" style="64" customWidth="1"/>
    <col min="12535" max="12535" width="13.125" style="64" customWidth="1"/>
    <col min="12536" max="12536" width="6.625" style="64" customWidth="1"/>
    <col min="12537" max="12537" width="0" style="64" hidden="1" customWidth="1"/>
    <col min="12538" max="12539" width="10.625" style="64" customWidth="1"/>
    <col min="12540" max="12541" width="15.625" style="64" customWidth="1"/>
    <col min="12542" max="12542" width="9" style="64"/>
    <col min="12543" max="12544" width="9" style="64" customWidth="1"/>
    <col min="12545" max="12548" width="0" style="64" hidden="1" customWidth="1"/>
    <col min="12549" max="12787" width="9" style="64"/>
    <col min="12788" max="12788" width="4.125" style="64" customWidth="1"/>
    <col min="12789" max="12789" width="4.5" style="64" customWidth="1"/>
    <col min="12790" max="12790" width="2.875" style="64" customWidth="1"/>
    <col min="12791" max="12791" width="13.125" style="64" customWidth="1"/>
    <col min="12792" max="12792" width="6.625" style="64" customWidth="1"/>
    <col min="12793" max="12793" width="0" style="64" hidden="1" customWidth="1"/>
    <col min="12794" max="12795" width="10.625" style="64" customWidth="1"/>
    <col min="12796" max="12797" width="15.625" style="64" customWidth="1"/>
    <col min="12798" max="12798" width="9" style="64"/>
    <col min="12799" max="12800" width="9" style="64" customWidth="1"/>
    <col min="12801" max="12804" width="0" style="64" hidden="1" customWidth="1"/>
    <col min="12805" max="13043" width="9" style="64"/>
    <col min="13044" max="13044" width="4.125" style="64" customWidth="1"/>
    <col min="13045" max="13045" width="4.5" style="64" customWidth="1"/>
    <col min="13046" max="13046" width="2.875" style="64" customWidth="1"/>
    <col min="13047" max="13047" width="13.125" style="64" customWidth="1"/>
    <col min="13048" max="13048" width="6.625" style="64" customWidth="1"/>
    <col min="13049" max="13049" width="0" style="64" hidden="1" customWidth="1"/>
    <col min="13050" max="13051" width="10.625" style="64" customWidth="1"/>
    <col min="13052" max="13053" width="15.625" style="64" customWidth="1"/>
    <col min="13054" max="13054" width="9" style="64"/>
    <col min="13055" max="13056" width="9" style="64" customWidth="1"/>
    <col min="13057" max="13060" width="0" style="64" hidden="1" customWidth="1"/>
    <col min="13061" max="13299" width="9" style="64"/>
    <col min="13300" max="13300" width="4.125" style="64" customWidth="1"/>
    <col min="13301" max="13301" width="4.5" style="64" customWidth="1"/>
    <col min="13302" max="13302" width="2.875" style="64" customWidth="1"/>
    <col min="13303" max="13303" width="13.125" style="64" customWidth="1"/>
    <col min="13304" max="13304" width="6.625" style="64" customWidth="1"/>
    <col min="13305" max="13305" width="0" style="64" hidden="1" customWidth="1"/>
    <col min="13306" max="13307" width="10.625" style="64" customWidth="1"/>
    <col min="13308" max="13309" width="15.625" style="64" customWidth="1"/>
    <col min="13310" max="13310" width="9" style="64"/>
    <col min="13311" max="13312" width="9" style="64" customWidth="1"/>
    <col min="13313" max="13316" width="0" style="64" hidden="1" customWidth="1"/>
    <col min="13317" max="13555" width="9" style="64"/>
    <col min="13556" max="13556" width="4.125" style="64" customWidth="1"/>
    <col min="13557" max="13557" width="4.5" style="64" customWidth="1"/>
    <col min="13558" max="13558" width="2.875" style="64" customWidth="1"/>
    <col min="13559" max="13559" width="13.125" style="64" customWidth="1"/>
    <col min="13560" max="13560" width="6.625" style="64" customWidth="1"/>
    <col min="13561" max="13561" width="0" style="64" hidden="1" customWidth="1"/>
    <col min="13562" max="13563" width="10.625" style="64" customWidth="1"/>
    <col min="13564" max="13565" width="15.625" style="64" customWidth="1"/>
    <col min="13566" max="13566" width="9" style="64"/>
    <col min="13567" max="13568" width="9" style="64" customWidth="1"/>
    <col min="13569" max="13572" width="0" style="64" hidden="1" customWidth="1"/>
    <col min="13573" max="13811" width="9" style="64"/>
    <col min="13812" max="13812" width="4.125" style="64" customWidth="1"/>
    <col min="13813" max="13813" width="4.5" style="64" customWidth="1"/>
    <col min="13814" max="13814" width="2.875" style="64" customWidth="1"/>
    <col min="13815" max="13815" width="13.125" style="64" customWidth="1"/>
    <col min="13816" max="13816" width="6.625" style="64" customWidth="1"/>
    <col min="13817" max="13817" width="0" style="64" hidden="1" customWidth="1"/>
    <col min="13818" max="13819" width="10.625" style="64" customWidth="1"/>
    <col min="13820" max="13821" width="15.625" style="64" customWidth="1"/>
    <col min="13822" max="13822" width="9" style="64"/>
    <col min="13823" max="13824" width="9" style="64" customWidth="1"/>
    <col min="13825" max="13828" width="0" style="64" hidden="1" customWidth="1"/>
    <col min="13829" max="14067" width="9" style="64"/>
    <col min="14068" max="14068" width="4.125" style="64" customWidth="1"/>
    <col min="14069" max="14069" width="4.5" style="64" customWidth="1"/>
    <col min="14070" max="14070" width="2.875" style="64" customWidth="1"/>
    <col min="14071" max="14071" width="13.125" style="64" customWidth="1"/>
    <col min="14072" max="14072" width="6.625" style="64" customWidth="1"/>
    <col min="14073" max="14073" width="0" style="64" hidden="1" customWidth="1"/>
    <col min="14074" max="14075" width="10.625" style="64" customWidth="1"/>
    <col min="14076" max="14077" width="15.625" style="64" customWidth="1"/>
    <col min="14078" max="14078" width="9" style="64"/>
    <col min="14079" max="14080" width="9" style="64" customWidth="1"/>
    <col min="14081" max="14084" width="0" style="64" hidden="1" customWidth="1"/>
    <col min="14085" max="14323" width="9" style="64"/>
    <col min="14324" max="14324" width="4.125" style="64" customWidth="1"/>
    <col min="14325" max="14325" width="4.5" style="64" customWidth="1"/>
    <col min="14326" max="14326" width="2.875" style="64" customWidth="1"/>
    <col min="14327" max="14327" width="13.125" style="64" customWidth="1"/>
    <col min="14328" max="14328" width="6.625" style="64" customWidth="1"/>
    <col min="14329" max="14329" width="0" style="64" hidden="1" customWidth="1"/>
    <col min="14330" max="14331" width="10.625" style="64" customWidth="1"/>
    <col min="14332" max="14333" width="15.625" style="64" customWidth="1"/>
    <col min="14334" max="14334" width="9" style="64"/>
    <col min="14335" max="14336" width="9" style="64" customWidth="1"/>
    <col min="14337" max="14340" width="0" style="64" hidden="1" customWidth="1"/>
    <col min="14341" max="14579" width="9" style="64"/>
    <col min="14580" max="14580" width="4.125" style="64" customWidth="1"/>
    <col min="14581" max="14581" width="4.5" style="64" customWidth="1"/>
    <col min="14582" max="14582" width="2.875" style="64" customWidth="1"/>
    <col min="14583" max="14583" width="13.125" style="64" customWidth="1"/>
    <col min="14584" max="14584" width="6.625" style="64" customWidth="1"/>
    <col min="14585" max="14585" width="0" style="64" hidden="1" customWidth="1"/>
    <col min="14586" max="14587" width="10.625" style="64" customWidth="1"/>
    <col min="14588" max="14589" width="15.625" style="64" customWidth="1"/>
    <col min="14590" max="14590" width="9" style="64"/>
    <col min="14591" max="14592" width="9" style="64" customWidth="1"/>
    <col min="14593" max="14596" width="0" style="64" hidden="1" customWidth="1"/>
    <col min="14597" max="14835" width="9" style="64"/>
    <col min="14836" max="14836" width="4.125" style="64" customWidth="1"/>
    <col min="14837" max="14837" width="4.5" style="64" customWidth="1"/>
    <col min="14838" max="14838" width="2.875" style="64" customWidth="1"/>
    <col min="14839" max="14839" width="13.125" style="64" customWidth="1"/>
    <col min="14840" max="14840" width="6.625" style="64" customWidth="1"/>
    <col min="14841" max="14841" width="0" style="64" hidden="1" customWidth="1"/>
    <col min="14842" max="14843" width="10.625" style="64" customWidth="1"/>
    <col min="14844" max="14845" width="15.625" style="64" customWidth="1"/>
    <col min="14846" max="14846" width="9" style="64"/>
    <col min="14847" max="14848" width="9" style="64" customWidth="1"/>
    <col min="14849" max="14852" width="0" style="64" hidden="1" customWidth="1"/>
    <col min="14853" max="15091" width="9" style="64"/>
    <col min="15092" max="15092" width="4.125" style="64" customWidth="1"/>
    <col min="15093" max="15093" width="4.5" style="64" customWidth="1"/>
    <col min="15094" max="15094" width="2.875" style="64" customWidth="1"/>
    <col min="15095" max="15095" width="13.125" style="64" customWidth="1"/>
    <col min="15096" max="15096" width="6.625" style="64" customWidth="1"/>
    <col min="15097" max="15097" width="0" style="64" hidden="1" customWidth="1"/>
    <col min="15098" max="15099" width="10.625" style="64" customWidth="1"/>
    <col min="15100" max="15101" width="15.625" style="64" customWidth="1"/>
    <col min="15102" max="15102" width="9" style="64"/>
    <col min="15103" max="15104" width="9" style="64" customWidth="1"/>
    <col min="15105" max="15108" width="0" style="64" hidden="1" customWidth="1"/>
    <col min="15109" max="15347" width="9" style="64"/>
    <col min="15348" max="15348" width="4.125" style="64" customWidth="1"/>
    <col min="15349" max="15349" width="4.5" style="64" customWidth="1"/>
    <col min="15350" max="15350" width="2.875" style="64" customWidth="1"/>
    <col min="15351" max="15351" width="13.125" style="64" customWidth="1"/>
    <col min="15352" max="15352" width="6.625" style="64" customWidth="1"/>
    <col min="15353" max="15353" width="0" style="64" hidden="1" customWidth="1"/>
    <col min="15354" max="15355" width="10.625" style="64" customWidth="1"/>
    <col min="15356" max="15357" width="15.625" style="64" customWidth="1"/>
    <col min="15358" max="15358" width="9" style="64"/>
    <col min="15359" max="15360" width="9" style="64" customWidth="1"/>
    <col min="15361" max="15364" width="0" style="64" hidden="1" customWidth="1"/>
    <col min="15365" max="15603" width="9" style="64"/>
    <col min="15604" max="15604" width="4.125" style="64" customWidth="1"/>
    <col min="15605" max="15605" width="4.5" style="64" customWidth="1"/>
    <col min="15606" max="15606" width="2.875" style="64" customWidth="1"/>
    <col min="15607" max="15607" width="13.125" style="64" customWidth="1"/>
    <col min="15608" max="15608" width="6.625" style="64" customWidth="1"/>
    <col min="15609" max="15609" width="0" style="64" hidden="1" customWidth="1"/>
    <col min="15610" max="15611" width="10.625" style="64" customWidth="1"/>
    <col min="15612" max="15613" width="15.625" style="64" customWidth="1"/>
    <col min="15614" max="15614" width="9" style="64"/>
    <col min="15615" max="15616" width="9" style="64" customWidth="1"/>
    <col min="15617" max="15620" width="0" style="64" hidden="1" customWidth="1"/>
    <col min="15621" max="15859" width="9" style="64"/>
    <col min="15860" max="15860" width="4.125" style="64" customWidth="1"/>
    <col min="15861" max="15861" width="4.5" style="64" customWidth="1"/>
    <col min="15862" max="15862" width="2.875" style="64" customWidth="1"/>
    <col min="15863" max="15863" width="13.125" style="64" customWidth="1"/>
    <col min="15864" max="15864" width="6.625" style="64" customWidth="1"/>
    <col min="15865" max="15865" width="0" style="64" hidden="1" customWidth="1"/>
    <col min="15866" max="15867" width="10.625" style="64" customWidth="1"/>
    <col min="15868" max="15869" width="15.625" style="64" customWidth="1"/>
    <col min="15870" max="15870" width="9" style="64"/>
    <col min="15871" max="15872" width="9" style="64" customWidth="1"/>
    <col min="15873" max="15876" width="0" style="64" hidden="1" customWidth="1"/>
    <col min="15877" max="16115" width="9" style="64"/>
    <col min="16116" max="16116" width="4.125" style="64" customWidth="1"/>
    <col min="16117" max="16117" width="4.5" style="64" customWidth="1"/>
    <col min="16118" max="16118" width="2.875" style="64" customWidth="1"/>
    <col min="16119" max="16119" width="13.125" style="64" customWidth="1"/>
    <col min="16120" max="16120" width="6.625" style="64" customWidth="1"/>
    <col min="16121" max="16121" width="0" style="64" hidden="1" customWidth="1"/>
    <col min="16122" max="16123" width="10.625" style="64" customWidth="1"/>
    <col min="16124" max="16125" width="15.625" style="64" customWidth="1"/>
    <col min="16126" max="16126" width="9" style="64"/>
    <col min="16127" max="16128" width="9" style="64" customWidth="1"/>
    <col min="16129" max="16132" width="0" style="64" hidden="1" customWidth="1"/>
    <col min="16133" max="16384" width="9" style="64"/>
  </cols>
  <sheetData>
    <row r="1" spans="1:11" ht="22.5" customHeight="1" x14ac:dyDescent="0.15">
      <c r="A1" s="62" t="s">
        <v>53</v>
      </c>
    </row>
    <row r="2" spans="1:11" ht="30" customHeight="1" x14ac:dyDescent="0.15">
      <c r="A2" s="172" t="s">
        <v>26</v>
      </c>
      <c r="B2" s="172"/>
      <c r="C2" s="172"/>
      <c r="D2" s="172"/>
      <c r="E2" s="172"/>
      <c r="F2" s="172"/>
    </row>
    <row r="3" spans="1:11" ht="22.5" customHeight="1" x14ac:dyDescent="0.15">
      <c r="A3" s="173" t="s">
        <v>7</v>
      </c>
      <c r="B3" s="173"/>
      <c r="C3" s="173"/>
      <c r="D3" s="173"/>
      <c r="E3" s="173"/>
      <c r="F3" s="173"/>
      <c r="G3" s="65"/>
      <c r="H3" s="65"/>
      <c r="I3" s="65"/>
      <c r="J3" s="65"/>
      <c r="K3" s="65"/>
    </row>
    <row r="4" spans="1:11" ht="22.5" customHeight="1" x14ac:dyDescent="0.15">
      <c r="A4" s="104" t="s">
        <v>35</v>
      </c>
      <c r="B4" s="184" t="s">
        <v>36</v>
      </c>
      <c r="C4" s="184"/>
      <c r="D4" s="184"/>
      <c r="E4" s="184"/>
      <c r="F4" s="184"/>
      <c r="G4" s="65"/>
      <c r="H4" s="65"/>
      <c r="I4" s="65"/>
      <c r="J4" s="65"/>
      <c r="K4" s="65"/>
    </row>
    <row r="5" spans="1:11" ht="45" customHeight="1" x14ac:dyDescent="0.15">
      <c r="A5" s="61" t="s">
        <v>46</v>
      </c>
      <c r="B5" s="183"/>
      <c r="C5" s="183"/>
      <c r="D5" s="183"/>
      <c r="E5" s="183"/>
      <c r="F5" s="183"/>
      <c r="G5" s="65"/>
    </row>
    <row r="6" spans="1:11" s="68" customFormat="1" ht="45" customHeight="1" x14ac:dyDescent="0.15">
      <c r="A6" s="60" t="s">
        <v>8</v>
      </c>
      <c r="B6" s="60" t="s">
        <v>44</v>
      </c>
      <c r="C6" s="60" t="s">
        <v>43</v>
      </c>
      <c r="D6" s="60" t="s">
        <v>45</v>
      </c>
      <c r="E6" s="60" t="s">
        <v>9</v>
      </c>
      <c r="F6" s="60" t="s">
        <v>42</v>
      </c>
      <c r="G6" s="67"/>
    </row>
    <row r="7" spans="1:11" s="72" customFormat="1" ht="30" customHeight="1" x14ac:dyDescent="0.15">
      <c r="A7" s="69" t="str">
        <f ca="1">①年月支払分!A2</f>
        <v>①年月支払分</v>
      </c>
      <c r="B7" s="101"/>
      <c r="C7" s="69">
        <f>LOOKUP(MIN(テーブル16[総支給額
（円、A）]),テーブル15[円以上],テーブル15[円])</f>
        <v>0</v>
      </c>
      <c r="D7" s="99">
        <f>①年月支払分!G31</f>
        <v>0</v>
      </c>
      <c r="E7" s="70">
        <f>テーブル16[[#This Row],[人件費単価
（円、B）]]*テーブル16[[#This Row],[従事時間
(時間、C） ]]</f>
        <v>0</v>
      </c>
      <c r="F7" s="70">
        <f>IF(テーブル16[[#This Row],[総支給額
（円、A）]]&lt;テーブル16[[#This Row],[算定額
(D)=(B)X(C)]],
     テーブル16[[#This Row],[総支給額
（円、A）]],
     テーブル16[[#This Row],[算定額
(D)=(B)X(C)]])</f>
        <v>0</v>
      </c>
      <c r="G7" s="71"/>
    </row>
    <row r="8" spans="1:11" s="72" customFormat="1" ht="30" customHeight="1" x14ac:dyDescent="0.15">
      <c r="A8" s="69" t="str">
        <f ca="1">②年月支払分!A2</f>
        <v>②年月支払分</v>
      </c>
      <c r="B8" s="101"/>
      <c r="C8" s="69">
        <f>LOOKUP(MIN(テーブル16[総支給額
（円、A）]),テーブル15[円以上],テーブル15[円])</f>
        <v>0</v>
      </c>
      <c r="D8" s="99">
        <f>②年月支払分!G31</f>
        <v>0</v>
      </c>
      <c r="E8" s="70">
        <f>テーブル16[[#This Row],[人件費単価
（円、B）]]*テーブル16[[#This Row],[従事時間
(時間、C） ]]</f>
        <v>0</v>
      </c>
      <c r="F8" s="70">
        <f>IF(テーブル16[[#This Row],[総支給額
（円、A）]]&lt;テーブル16[[#This Row],[算定額
(D)=(B)X(C)]],
     テーブル16[[#This Row],[総支給額
（円、A）]],
     テーブル16[[#This Row],[算定額
(D)=(B)X(C)]])</f>
        <v>0</v>
      </c>
      <c r="G8" s="71"/>
    </row>
    <row r="9" spans="1:11" s="72" customFormat="1" ht="30" customHeight="1" x14ac:dyDescent="0.15">
      <c r="A9" s="69" t="str">
        <f ca="1">③年月支払分!A2</f>
        <v>③年月支払分</v>
      </c>
      <c r="B9" s="102"/>
      <c r="C9" s="69">
        <f>LOOKUP(MIN(テーブル16[総支給額
（円、A）]),テーブル15[円以上],テーブル15[円])</f>
        <v>0</v>
      </c>
      <c r="D9" s="99">
        <f>③年月支払分!G31</f>
        <v>0</v>
      </c>
      <c r="E9" s="70">
        <f>テーブル16[[#This Row],[人件費単価
（円、B）]]*テーブル16[[#This Row],[従事時間
(時間、C） ]]</f>
        <v>0</v>
      </c>
      <c r="F9" s="70">
        <f>IF(テーブル16[[#This Row],[総支給額
（円、A）]]&lt;テーブル16[[#This Row],[算定額
(D)=(B)X(C)]],
     テーブル16[[#This Row],[総支給額
（円、A）]],
     テーブル16[[#This Row],[算定額
(D)=(B)X(C)]])</f>
        <v>0</v>
      </c>
      <c r="G9" s="71"/>
    </row>
    <row r="10" spans="1:11" s="72" customFormat="1" ht="30" customHeight="1" x14ac:dyDescent="0.15">
      <c r="A10" s="69" t="str">
        <f ca="1">④年月支払分!A2</f>
        <v>④年月支払分</v>
      </c>
      <c r="B10" s="102"/>
      <c r="C10" s="69">
        <f>LOOKUP(MIN(テーブル16[総支給額
（円、A）]),テーブル15[円以上],テーブル15[円])</f>
        <v>0</v>
      </c>
      <c r="D10" s="99">
        <f>④年月支払分!G31</f>
        <v>0</v>
      </c>
      <c r="E10" s="70">
        <f>テーブル16[[#This Row],[人件費単価
（円、B）]]*テーブル16[[#This Row],[従事時間
(時間、C） ]]</f>
        <v>0</v>
      </c>
      <c r="F10" s="70">
        <f>IF(テーブル16[[#This Row],[総支給額
（円、A）]]&lt;テーブル16[[#This Row],[算定額
(D)=(B)X(C)]],
     テーブル16[[#This Row],[総支給額
（円、A）]],
     テーブル16[[#This Row],[算定額
(D)=(B)X(C)]])</f>
        <v>0</v>
      </c>
      <c r="G10" s="71"/>
    </row>
    <row r="11" spans="1:11" s="72" customFormat="1" ht="30" customHeight="1" x14ac:dyDescent="0.15">
      <c r="A11" s="69" t="str">
        <f ca="1">⑤年月支払分!A2</f>
        <v>⑤年月支払分</v>
      </c>
      <c r="B11" s="102"/>
      <c r="C11" s="69">
        <f>LOOKUP(MIN(テーブル16[総支給額
（円、A）]),テーブル15[円以上],テーブル15[円])</f>
        <v>0</v>
      </c>
      <c r="D11" s="99">
        <f>⑤年月支払分!G31</f>
        <v>0</v>
      </c>
      <c r="E11" s="70">
        <f>テーブル16[[#This Row],[人件費単価
（円、B）]]*テーブル16[[#This Row],[従事時間
(時間、C） ]]</f>
        <v>0</v>
      </c>
      <c r="F11" s="70">
        <f>IF(テーブル16[[#This Row],[総支給額
（円、A）]]&lt;テーブル16[[#This Row],[算定額
(D)=(B)X(C)]],
     テーブル16[[#This Row],[総支給額
（円、A）]],
     テーブル16[[#This Row],[算定額
(D)=(B)X(C)]])</f>
        <v>0</v>
      </c>
      <c r="G11" s="71"/>
    </row>
    <row r="12" spans="1:11" s="72" customFormat="1" ht="30" customHeight="1" x14ac:dyDescent="0.15">
      <c r="A12" s="69" t="str">
        <f ca="1">⑥年月支払分!A2</f>
        <v>⑥年月支払分</v>
      </c>
      <c r="B12" s="102"/>
      <c r="C12" s="69">
        <f>LOOKUP(MIN(テーブル16[総支給額
（円、A）]),テーブル15[円以上],テーブル15[円])</f>
        <v>0</v>
      </c>
      <c r="D12" s="99">
        <f>⑥年月支払分!G31</f>
        <v>0</v>
      </c>
      <c r="E12" s="70">
        <f>テーブル16[[#This Row],[人件費単価
（円、B）]]*テーブル16[[#This Row],[従事時間
(時間、C） ]]</f>
        <v>0</v>
      </c>
      <c r="F12" s="70">
        <f>IF(テーブル16[[#This Row],[総支給額
（円、A）]]&lt;テーブル16[[#This Row],[算定額
(D)=(B)X(C)]],
     テーブル16[[#This Row],[総支給額
（円、A）]],
     テーブル16[[#This Row],[算定額
(D)=(B)X(C)]])</f>
        <v>0</v>
      </c>
      <c r="G12" s="71"/>
    </row>
    <row r="13" spans="1:11" s="72" customFormat="1" ht="30" customHeight="1" x14ac:dyDescent="0.15">
      <c r="A13" s="69" t="str">
        <f ca="1">⑦年月支払分!A2</f>
        <v>⑦年月支払分</v>
      </c>
      <c r="B13" s="102"/>
      <c r="C13" s="69">
        <f>LOOKUP(MIN(テーブル16[総支給額
（円、A）]),テーブル15[円以上],テーブル15[円])</f>
        <v>0</v>
      </c>
      <c r="D13" s="99">
        <f>⑦年月支払分!G31</f>
        <v>0</v>
      </c>
      <c r="E13" s="70">
        <f>テーブル16[[#This Row],[人件費単価
（円、B）]]*テーブル16[[#This Row],[従事時間
(時間、C） ]]</f>
        <v>0</v>
      </c>
      <c r="F13" s="70">
        <f>IF(テーブル16[[#This Row],[総支給額
（円、A）]]&lt;テーブル16[[#This Row],[算定額
(D)=(B)X(C)]],
     テーブル16[[#This Row],[総支給額
（円、A）]],
     テーブル16[[#This Row],[算定額
(D)=(B)X(C)]])</f>
        <v>0</v>
      </c>
      <c r="G13" s="71"/>
    </row>
    <row r="14" spans="1:11" s="72" customFormat="1" ht="30" customHeight="1" x14ac:dyDescent="0.15">
      <c r="A14" s="69" t="str">
        <f ca="1">⑧年月支払分!A2</f>
        <v>⑧年月支払分</v>
      </c>
      <c r="B14" s="102"/>
      <c r="C14" s="69">
        <f>LOOKUP(MIN(テーブル16[総支給額
（円、A）]),テーブル15[円以上],テーブル15[円])</f>
        <v>0</v>
      </c>
      <c r="D14" s="99">
        <f>⑧年月支払分!G31</f>
        <v>0</v>
      </c>
      <c r="E14" s="70">
        <f>テーブル16[[#This Row],[人件費単価
（円、B）]]*テーブル16[[#This Row],[従事時間
(時間、C） ]]</f>
        <v>0</v>
      </c>
      <c r="F14" s="70">
        <f>IF(テーブル16[[#This Row],[総支給額
（円、A）]]&lt;テーブル16[[#This Row],[算定額
(D)=(B)X(C)]],
     テーブル16[[#This Row],[総支給額
（円、A）]],
     テーブル16[[#This Row],[算定額
(D)=(B)X(C)]])</f>
        <v>0</v>
      </c>
      <c r="G14" s="71"/>
    </row>
    <row r="15" spans="1:11" s="72" customFormat="1" ht="30" customHeight="1" x14ac:dyDescent="0.15">
      <c r="A15" s="69" t="str">
        <f ca="1">⑨年月支払分!A2</f>
        <v>⑨年月支払分</v>
      </c>
      <c r="B15" s="102"/>
      <c r="C15" s="69">
        <f>LOOKUP(MIN(テーブル16[総支給額
（円、A）]),テーブル15[円以上],テーブル15[円])</f>
        <v>0</v>
      </c>
      <c r="D15" s="99">
        <f>⑨年月支払分!G31</f>
        <v>0</v>
      </c>
      <c r="E15" s="70">
        <f>テーブル16[[#This Row],[人件費単価
（円、B）]]*テーブル16[[#This Row],[従事時間
(時間、C） ]]</f>
        <v>0</v>
      </c>
      <c r="F15" s="70">
        <f>IF(テーブル16[[#This Row],[総支給額
（円、A）]]&lt;テーブル16[[#This Row],[算定額
(D)=(B)X(C)]],
     テーブル16[[#This Row],[総支給額
（円、A）]],
     テーブル16[[#This Row],[算定額
(D)=(B)X(C)]])</f>
        <v>0</v>
      </c>
      <c r="G15" s="71"/>
    </row>
    <row r="16" spans="1:11" s="72" customFormat="1" ht="30" customHeight="1" x14ac:dyDescent="0.15">
      <c r="A16" s="69" t="str">
        <f ca="1">⑩年月支払分!A2</f>
        <v>⑩年月支払分</v>
      </c>
      <c r="B16" s="102"/>
      <c r="C16" s="69">
        <f>LOOKUP(MIN(テーブル16[総支給額
（円、A）]),テーブル15[円以上],テーブル15[円])</f>
        <v>0</v>
      </c>
      <c r="D16" s="99">
        <f>⑩年月支払分!G31</f>
        <v>0</v>
      </c>
      <c r="E16" s="70">
        <f>テーブル16[[#This Row],[人件費単価
（円、B）]]*テーブル16[[#This Row],[従事時間
(時間、C） ]]</f>
        <v>0</v>
      </c>
      <c r="F16" s="70">
        <f>IF(テーブル16[[#This Row],[総支給額
（円、A）]]&lt;テーブル16[[#This Row],[算定額
(D)=(B)X(C)]],
     テーブル16[[#This Row],[総支給額
（円、A）]],
     テーブル16[[#This Row],[算定額
(D)=(B)X(C)]])</f>
        <v>0</v>
      </c>
      <c r="G16" s="71"/>
    </row>
    <row r="17" spans="1:11" s="72" customFormat="1" ht="30" customHeight="1" x14ac:dyDescent="0.15">
      <c r="A17" s="69" t="str">
        <f ca="1">⑪年月支払分!A2</f>
        <v>⑪年月支払分</v>
      </c>
      <c r="B17" s="102"/>
      <c r="C17" s="69">
        <f>LOOKUP(MIN(テーブル16[総支給額
（円、A）]),テーブル15[円以上],テーブル15[円])</f>
        <v>0</v>
      </c>
      <c r="D17" s="99">
        <f>⑪年月支払分!G31</f>
        <v>0</v>
      </c>
      <c r="E17" s="70">
        <f>テーブル16[[#This Row],[人件費単価
（円、B）]]*テーブル16[[#This Row],[従事時間
(時間、C） ]]</f>
        <v>0</v>
      </c>
      <c r="F17" s="70">
        <f>IF(テーブル16[[#This Row],[総支給額
（円、A）]]&lt;テーブル16[[#This Row],[算定額
(D)=(B)X(C)]],
     テーブル16[[#This Row],[総支給額
（円、A）]],
     テーブル16[[#This Row],[算定額
(D)=(B)X(C)]])</f>
        <v>0</v>
      </c>
      <c r="G17" s="71"/>
    </row>
    <row r="18" spans="1:11" s="72" customFormat="1" ht="30" customHeight="1" x14ac:dyDescent="0.15">
      <c r="A18" s="69" t="str">
        <f ca="1">⑫年月支払分!A2</f>
        <v>⑫年月支払分</v>
      </c>
      <c r="B18" s="103"/>
      <c r="C18" s="66">
        <f>LOOKUP(MIN(テーブル16[総支給額
（円、A）]),テーブル15[円以上],テーブル15[円])</f>
        <v>0</v>
      </c>
      <c r="D18" s="99">
        <f>⑫年月支払分!G31</f>
        <v>0</v>
      </c>
      <c r="E18" s="73">
        <f>テーブル16[[#This Row],[人件費単価
（円、B）]]*テーブル16[[#This Row],[従事時間
(時間、C） ]]</f>
        <v>0</v>
      </c>
      <c r="F18" s="73">
        <f>IF(テーブル16[[#This Row],[総支給額
（円、A）]]&lt;テーブル16[[#This Row],[算定額
(D)=(B)X(C)]],
     テーブル16[[#This Row],[総支給額
（円、A）]],
     テーブル16[[#This Row],[算定額
(D)=(B)X(C)]])</f>
        <v>0</v>
      </c>
      <c r="G18" s="71"/>
    </row>
    <row r="19" spans="1:11" s="72" customFormat="1" ht="30" customHeight="1" x14ac:dyDescent="0.15">
      <c r="A19" s="66" t="str">
        <f ca="1">⑬年月支払分!A2</f>
        <v>⑬年月支払分</v>
      </c>
      <c r="B19" s="103"/>
      <c r="C19" s="66">
        <f>LOOKUP(MIN(テーブル16[総支給額
（円、A）]),テーブル15[円以上],テーブル15[円])</f>
        <v>0</v>
      </c>
      <c r="D19" s="99">
        <f>⑬年月支払分!G31</f>
        <v>0</v>
      </c>
      <c r="E19" s="73">
        <f>テーブル16[[#This Row],[人件費単価
（円、B）]]*テーブル16[[#This Row],[従事時間
(時間、C） ]]</f>
        <v>0</v>
      </c>
      <c r="F19" s="73">
        <f>IF(テーブル16[[#This Row],[総支給額
（円、A）]]&lt;テーブル16[[#This Row],[算定額
(D)=(B)X(C)]],
     テーブル16[[#This Row],[総支給額
（円、A）]],
     テーブル16[[#This Row],[算定額
(D)=(B)X(C)]])</f>
        <v>0</v>
      </c>
      <c r="G19" s="71"/>
    </row>
    <row r="20" spans="1:11" s="72" customFormat="1" ht="30" customHeight="1" x14ac:dyDescent="0.15">
      <c r="A20" s="66" t="str">
        <f ca="1">⑭年月支払分!A2</f>
        <v>⑭年月支払分</v>
      </c>
      <c r="B20" s="103"/>
      <c r="C20" s="66">
        <f>LOOKUP(MIN(テーブル16[総支給額
（円、A）]),テーブル15[円以上],テーブル15[円])</f>
        <v>0</v>
      </c>
      <c r="D20" s="99">
        <f>⑭年月支払分!G31</f>
        <v>0</v>
      </c>
      <c r="E20" s="73">
        <f>テーブル16[[#This Row],[人件費単価
（円、B）]]*テーブル16[[#This Row],[従事時間
(時間、C） ]]</f>
        <v>0</v>
      </c>
      <c r="F20" s="73">
        <f>IF(テーブル16[[#This Row],[総支給額
（円、A）]]&lt;テーブル16[[#This Row],[算定額
(D)=(B)X(C)]],
     テーブル16[[#This Row],[総支給額
（円、A）]],
     テーブル16[[#This Row],[算定額
(D)=(B)X(C)]])</f>
        <v>0</v>
      </c>
      <c r="G20" s="71"/>
    </row>
    <row r="21" spans="1:11" s="72" customFormat="1" ht="30" customHeight="1" x14ac:dyDescent="0.15">
      <c r="A21" s="66" t="str">
        <f ca="1">⑮年月支払分!A2</f>
        <v>⑮年月支払分</v>
      </c>
      <c r="B21" s="103"/>
      <c r="C21" s="66">
        <f>LOOKUP(MIN(テーブル16[総支給額
（円、A）]),テーブル15[円以上],テーブル15[円])</f>
        <v>0</v>
      </c>
      <c r="D21" s="99">
        <f>⑮年月支払分!G31</f>
        <v>0</v>
      </c>
      <c r="E21" s="73">
        <f>テーブル16[[#This Row],[人件費単価
（円、B）]]*テーブル16[[#This Row],[従事時間
(時間、C） ]]</f>
        <v>0</v>
      </c>
      <c r="F21" s="73">
        <f>IF(テーブル16[[#This Row],[総支給額
（円、A）]]&lt;テーブル16[[#This Row],[算定額
(D)=(B)X(C)]],
     テーブル16[[#This Row],[総支給額
（円、A）]],
     テーブル16[[#This Row],[算定額
(D)=(B)X(C)]])</f>
        <v>0</v>
      </c>
      <c r="G21" s="71"/>
    </row>
    <row r="22" spans="1:11" s="72" customFormat="1" ht="30" customHeight="1" x14ac:dyDescent="0.15">
      <c r="A22" s="66" t="str">
        <f ca="1">⑯年月支払分!A2</f>
        <v>⑯年月支払分</v>
      </c>
      <c r="B22" s="103"/>
      <c r="C22" s="66">
        <f>LOOKUP(MIN(テーブル16[総支給額
（円、A）]),テーブル15[円以上],テーブル15[円])</f>
        <v>0</v>
      </c>
      <c r="D22" s="99">
        <f>⑯年月支払分!G31</f>
        <v>0</v>
      </c>
      <c r="E22" s="73">
        <f>テーブル16[[#This Row],[人件費単価
（円、B）]]*テーブル16[[#This Row],[従事時間
(時間、C） ]]</f>
        <v>0</v>
      </c>
      <c r="F22" s="73">
        <f>IF(テーブル16[[#This Row],[総支給額
（円、A）]]&lt;テーブル16[[#This Row],[算定額
(D)=(B)X(C)]],
     テーブル16[[#This Row],[総支給額
（円、A）]],
     テーブル16[[#This Row],[算定額
(D)=(B)X(C)]])</f>
        <v>0</v>
      </c>
      <c r="G22" s="71"/>
    </row>
    <row r="23" spans="1:11" s="72" customFormat="1" ht="30" customHeight="1" x14ac:dyDescent="0.15">
      <c r="A23" s="66" t="str">
        <f ca="1">⑰年月支払分!A2</f>
        <v>⑰年月支払分</v>
      </c>
      <c r="B23" s="103"/>
      <c r="C23" s="66">
        <f>LOOKUP(MIN(テーブル16[総支給額
（円、A）]),テーブル15[円以上],テーブル15[円])</f>
        <v>0</v>
      </c>
      <c r="D23" s="99">
        <f>⑰年月支払分!G31</f>
        <v>0</v>
      </c>
      <c r="E23" s="73">
        <f>テーブル16[[#This Row],[人件費単価
（円、B）]]*テーブル16[[#This Row],[従事時間
(時間、C） ]]</f>
        <v>0</v>
      </c>
      <c r="F23" s="73">
        <f>IF(テーブル16[[#This Row],[総支給額
（円、A）]]&lt;テーブル16[[#This Row],[算定額
(D)=(B)X(C)]],
     テーブル16[[#This Row],[総支給額
（円、A）]],
     テーブル16[[#This Row],[算定額
(D)=(B)X(C)]])</f>
        <v>0</v>
      </c>
      <c r="G23" s="71"/>
    </row>
    <row r="24" spans="1:11" s="72" customFormat="1" ht="30" customHeight="1" x14ac:dyDescent="0.15">
      <c r="A24" s="66" t="str">
        <f ca="1">⑱年月支払分!A2</f>
        <v>⑱年月支払分</v>
      </c>
      <c r="B24" s="103"/>
      <c r="C24" s="66">
        <f>LOOKUP(MIN(テーブル16[総支給額
（円、A）]),テーブル15[円以上],テーブル15[円])</f>
        <v>0</v>
      </c>
      <c r="D24" s="99">
        <f>⑱年月支払分!G31</f>
        <v>0</v>
      </c>
      <c r="E24" s="73">
        <f>テーブル16[[#This Row],[人件費単価
（円、B）]]*テーブル16[[#This Row],[従事時間
(時間、C） ]]</f>
        <v>0</v>
      </c>
      <c r="F24" s="73">
        <f>IF(テーブル16[[#This Row],[総支給額
（円、A）]]&lt;テーブル16[[#This Row],[算定額
(D)=(B)X(C)]],
     テーブル16[[#This Row],[総支給額
（円、A）]],
     テーブル16[[#This Row],[算定額
(D)=(B)X(C)]])</f>
        <v>0</v>
      </c>
      <c r="G24" s="71"/>
    </row>
    <row r="25" spans="1:11" s="72" customFormat="1" ht="30" customHeight="1" x14ac:dyDescent="0.15">
      <c r="A25" s="66" t="str">
        <f ca="1">⑲年月支払分!A2</f>
        <v>⑲年月支払分</v>
      </c>
      <c r="B25" s="103"/>
      <c r="C25" s="66">
        <f>LOOKUP(MIN(テーブル16[総支給額
（円、A）]),テーブル15[円以上],テーブル15[円])</f>
        <v>0</v>
      </c>
      <c r="D25" s="99">
        <f>⑲年月支払分!G31</f>
        <v>0</v>
      </c>
      <c r="E25" s="73">
        <f>テーブル16[[#This Row],[人件費単価
（円、B）]]*テーブル16[[#This Row],[従事時間
(時間、C） ]]</f>
        <v>0</v>
      </c>
      <c r="F25" s="73">
        <f>IF(テーブル16[[#This Row],[総支給額
（円、A）]]&lt;テーブル16[[#This Row],[算定額
(D)=(B)X(C)]],
     テーブル16[[#This Row],[総支給額
（円、A）]],
     テーブル16[[#This Row],[算定額
(D)=(B)X(C)]])</f>
        <v>0</v>
      </c>
      <c r="G25" s="71"/>
    </row>
    <row r="26" spans="1:11" s="72" customFormat="1" ht="30" customHeight="1" x14ac:dyDescent="0.15">
      <c r="A26" s="69" t="str">
        <f ca="1">⑳年月支払分!A2</f>
        <v>⑳年月支払分</v>
      </c>
      <c r="B26" s="102"/>
      <c r="C26" s="69">
        <f>LOOKUP(MIN(テーブル16[総支給額
（円、A）]),テーブル15[円以上],テーブル15[円])</f>
        <v>0</v>
      </c>
      <c r="D26" s="99">
        <f>⑳年月支払分!G31</f>
        <v>0</v>
      </c>
      <c r="E26" s="70">
        <f>テーブル16[[#This Row],[人件費単価
（円、B）]]*テーブル16[[#This Row],[従事時間
(時間、C） ]]</f>
        <v>0</v>
      </c>
      <c r="F26" s="70">
        <f>IF(テーブル16[[#This Row],[総支給額
（円、A）]]&lt;テーブル16[[#This Row],[算定額
(D)=(B)X(C)]],
     テーブル16[[#This Row],[総支給額
（円、A）]],
     テーブル16[[#This Row],[算定額
(D)=(B)X(C)]])</f>
        <v>0</v>
      </c>
      <c r="G26" s="71"/>
    </row>
    <row r="27" spans="1:11" ht="45" customHeight="1" x14ac:dyDescent="0.15">
      <c r="A27" s="74" t="s">
        <v>41</v>
      </c>
      <c r="B27" s="75"/>
      <c r="C27" s="76"/>
      <c r="D27" s="100">
        <f>SUBTOTAL(109,テーブル16[従事時間
(時間、C） ])</f>
        <v>0</v>
      </c>
      <c r="E27" s="77">
        <f>SUBTOTAL(109,テーブル16[算定額
(D)=(B)X(C)])</f>
        <v>0</v>
      </c>
      <c r="F27" s="77">
        <f>SUBTOTAL(109,テーブル16[助成対象経費（円）
(A)を上限とする])</f>
        <v>0</v>
      </c>
      <c r="G27" s="65"/>
    </row>
    <row r="28" spans="1:11" ht="23.1" customHeight="1" x14ac:dyDescent="0.15">
      <c r="A28" s="78"/>
      <c r="B28" s="78"/>
      <c r="C28" s="78"/>
      <c r="D28" s="78"/>
      <c r="E28" s="78"/>
      <c r="F28" s="78"/>
      <c r="G28" s="65"/>
      <c r="H28" s="180" t="s">
        <v>10</v>
      </c>
      <c r="I28" s="181"/>
      <c r="J28" s="182"/>
      <c r="K28" s="79" t="s">
        <v>38</v>
      </c>
    </row>
    <row r="29" spans="1:11" ht="23.1" customHeight="1" x14ac:dyDescent="0.15">
      <c r="G29" s="65"/>
      <c r="H29" s="91" t="s">
        <v>11</v>
      </c>
      <c r="I29" s="98" t="s">
        <v>40</v>
      </c>
      <c r="J29" s="92" t="s">
        <v>12</v>
      </c>
      <c r="K29" s="93" t="s">
        <v>39</v>
      </c>
    </row>
    <row r="30" spans="1:11" ht="20.100000000000001" customHeight="1" x14ac:dyDescent="0.15">
      <c r="G30" s="65"/>
      <c r="H30" s="86">
        <v>0</v>
      </c>
      <c r="I30" s="81"/>
      <c r="J30" s="82">
        <v>0</v>
      </c>
      <c r="K30" s="80">
        <v>0</v>
      </c>
    </row>
    <row r="31" spans="1:11" ht="20.100000000000001" customHeight="1" x14ac:dyDescent="0.15">
      <c r="G31" s="65"/>
      <c r="H31" s="87">
        <v>1</v>
      </c>
      <c r="I31" s="83" t="s">
        <v>13</v>
      </c>
      <c r="J31" s="84">
        <v>130000</v>
      </c>
      <c r="K31" s="89">
        <v>1000</v>
      </c>
    </row>
    <row r="32" spans="1:11" ht="20.100000000000001" customHeight="1" x14ac:dyDescent="0.15">
      <c r="H32" s="87">
        <v>130000</v>
      </c>
      <c r="I32" s="83" t="s">
        <v>13</v>
      </c>
      <c r="J32" s="84">
        <v>138000</v>
      </c>
      <c r="K32" s="89">
        <v>1070</v>
      </c>
    </row>
    <row r="33" spans="8:11" ht="20.100000000000001" customHeight="1" x14ac:dyDescent="0.15">
      <c r="H33" s="87">
        <v>138000</v>
      </c>
      <c r="I33" s="83" t="s">
        <v>13</v>
      </c>
      <c r="J33" s="84">
        <v>146000</v>
      </c>
      <c r="K33" s="89">
        <v>1130</v>
      </c>
    </row>
    <row r="34" spans="8:11" ht="20.100000000000001" customHeight="1" x14ac:dyDescent="0.15">
      <c r="H34" s="87">
        <v>146000</v>
      </c>
      <c r="I34" s="83" t="s">
        <v>13</v>
      </c>
      <c r="J34" s="84">
        <v>155000</v>
      </c>
      <c r="K34" s="89">
        <v>1200</v>
      </c>
    </row>
    <row r="35" spans="8:11" ht="20.100000000000001" customHeight="1" x14ac:dyDescent="0.15">
      <c r="H35" s="87">
        <v>155000</v>
      </c>
      <c r="I35" s="83" t="s">
        <v>13</v>
      </c>
      <c r="J35" s="84">
        <v>165000</v>
      </c>
      <c r="K35" s="89">
        <v>1280</v>
      </c>
    </row>
    <row r="36" spans="8:11" ht="20.100000000000001" customHeight="1" x14ac:dyDescent="0.15">
      <c r="H36" s="87">
        <v>165000</v>
      </c>
      <c r="I36" s="83" t="s">
        <v>13</v>
      </c>
      <c r="J36" s="84">
        <v>175000</v>
      </c>
      <c r="K36" s="112">
        <v>1360</v>
      </c>
    </row>
    <row r="37" spans="8:11" ht="20.100000000000001" customHeight="1" x14ac:dyDescent="0.15">
      <c r="H37" s="87">
        <v>175000</v>
      </c>
      <c r="I37" s="83" t="s">
        <v>13</v>
      </c>
      <c r="J37" s="84">
        <v>185000</v>
      </c>
      <c r="K37" s="89">
        <v>1440</v>
      </c>
    </row>
    <row r="38" spans="8:11" ht="20.100000000000001" customHeight="1" x14ac:dyDescent="0.15">
      <c r="H38" s="87">
        <v>185000</v>
      </c>
      <c r="I38" s="83" t="s">
        <v>13</v>
      </c>
      <c r="J38" s="84">
        <v>195000</v>
      </c>
      <c r="K38" s="89">
        <v>1520</v>
      </c>
    </row>
    <row r="39" spans="8:11" ht="20.100000000000001" customHeight="1" x14ac:dyDescent="0.15">
      <c r="H39" s="87">
        <v>195000</v>
      </c>
      <c r="I39" s="83" t="s">
        <v>13</v>
      </c>
      <c r="J39" s="84">
        <v>210000</v>
      </c>
      <c r="K39" s="89">
        <v>1600</v>
      </c>
    </row>
    <row r="40" spans="8:11" ht="20.100000000000001" customHeight="1" x14ac:dyDescent="0.15">
      <c r="H40" s="87">
        <v>210000</v>
      </c>
      <c r="I40" s="83" t="s">
        <v>13</v>
      </c>
      <c r="J40" s="84">
        <v>230000</v>
      </c>
      <c r="K40" s="89">
        <v>1760</v>
      </c>
    </row>
    <row r="41" spans="8:11" ht="20.100000000000001" customHeight="1" x14ac:dyDescent="0.15">
      <c r="H41" s="87">
        <v>230000</v>
      </c>
      <c r="I41" s="83" t="s">
        <v>13</v>
      </c>
      <c r="J41" s="84">
        <v>250000</v>
      </c>
      <c r="K41" s="89">
        <v>1920</v>
      </c>
    </row>
    <row r="42" spans="8:11" ht="20.100000000000001" customHeight="1" x14ac:dyDescent="0.15">
      <c r="H42" s="87">
        <v>250000</v>
      </c>
      <c r="I42" s="83" t="s">
        <v>13</v>
      </c>
      <c r="J42" s="84">
        <v>270000</v>
      </c>
      <c r="K42" s="89">
        <v>2080</v>
      </c>
    </row>
    <row r="43" spans="8:11" ht="20.100000000000001" customHeight="1" x14ac:dyDescent="0.15">
      <c r="H43" s="87">
        <v>270000</v>
      </c>
      <c r="I43" s="83" t="s">
        <v>13</v>
      </c>
      <c r="J43" s="84">
        <v>290000</v>
      </c>
      <c r="K43" s="89">
        <v>2240</v>
      </c>
    </row>
    <row r="44" spans="8:11" ht="20.100000000000001" customHeight="1" x14ac:dyDescent="0.15">
      <c r="H44" s="87">
        <v>290000</v>
      </c>
      <c r="I44" s="83" t="s">
        <v>13</v>
      </c>
      <c r="J44" s="84">
        <v>310000</v>
      </c>
      <c r="K44" s="89">
        <v>2400</v>
      </c>
    </row>
    <row r="45" spans="8:11" ht="20.100000000000001" customHeight="1" x14ac:dyDescent="0.15">
      <c r="H45" s="87">
        <v>310000</v>
      </c>
      <c r="I45" s="83" t="s">
        <v>13</v>
      </c>
      <c r="J45" s="84">
        <v>330000</v>
      </c>
      <c r="K45" s="89">
        <v>2560</v>
      </c>
    </row>
    <row r="46" spans="8:11" ht="20.100000000000001" customHeight="1" x14ac:dyDescent="0.15">
      <c r="H46" s="87">
        <v>330000</v>
      </c>
      <c r="I46" s="83" t="s">
        <v>13</v>
      </c>
      <c r="J46" s="84">
        <v>350000</v>
      </c>
      <c r="K46" s="112">
        <v>2720</v>
      </c>
    </row>
    <row r="47" spans="8:11" ht="20.100000000000001" customHeight="1" x14ac:dyDescent="0.15">
      <c r="H47" s="87">
        <v>350000</v>
      </c>
      <c r="I47" s="83" t="s">
        <v>13</v>
      </c>
      <c r="J47" s="84">
        <v>370000</v>
      </c>
      <c r="K47" s="89">
        <v>2880</v>
      </c>
    </row>
    <row r="48" spans="8:11" ht="20.100000000000001" customHeight="1" x14ac:dyDescent="0.15">
      <c r="H48" s="87">
        <v>370000</v>
      </c>
      <c r="I48" s="83" t="s">
        <v>13</v>
      </c>
      <c r="J48" s="84">
        <v>395000</v>
      </c>
      <c r="K48" s="89">
        <v>3040</v>
      </c>
    </row>
    <row r="49" spans="8:11" ht="20.100000000000001" customHeight="1" x14ac:dyDescent="0.15">
      <c r="H49" s="87">
        <v>395000</v>
      </c>
      <c r="I49" s="83" t="s">
        <v>13</v>
      </c>
      <c r="J49" s="84">
        <v>425000</v>
      </c>
      <c r="K49" s="89">
        <v>3280</v>
      </c>
    </row>
    <row r="50" spans="8:11" ht="20.100000000000001" customHeight="1" x14ac:dyDescent="0.15">
      <c r="H50" s="87">
        <v>425000</v>
      </c>
      <c r="I50" s="83" t="s">
        <v>13</v>
      </c>
      <c r="J50" s="84">
        <v>455000</v>
      </c>
      <c r="K50" s="89">
        <v>3520</v>
      </c>
    </row>
    <row r="51" spans="8:11" ht="20.100000000000001" customHeight="1" x14ac:dyDescent="0.15">
      <c r="H51" s="87">
        <v>455000</v>
      </c>
      <c r="I51" s="83" t="s">
        <v>13</v>
      </c>
      <c r="J51" s="84">
        <v>485000</v>
      </c>
      <c r="K51" s="89">
        <v>3760</v>
      </c>
    </row>
    <row r="52" spans="8:11" ht="20.100000000000001" customHeight="1" x14ac:dyDescent="0.15">
      <c r="H52" s="87">
        <v>485000</v>
      </c>
      <c r="I52" s="83" t="s">
        <v>13</v>
      </c>
      <c r="J52" s="84">
        <v>515000</v>
      </c>
      <c r="K52" s="112">
        <v>4000</v>
      </c>
    </row>
    <row r="53" spans="8:11" ht="20.100000000000001" customHeight="1" x14ac:dyDescent="0.15">
      <c r="H53" s="87">
        <v>515000</v>
      </c>
      <c r="I53" s="83" t="s">
        <v>13</v>
      </c>
      <c r="J53" s="84">
        <v>545000</v>
      </c>
      <c r="K53" s="89">
        <v>4240</v>
      </c>
    </row>
    <row r="54" spans="8:11" ht="20.100000000000001" customHeight="1" x14ac:dyDescent="0.15">
      <c r="H54" s="87">
        <v>545000</v>
      </c>
      <c r="I54" s="83" t="s">
        <v>13</v>
      </c>
      <c r="J54" s="85">
        <v>575000</v>
      </c>
      <c r="K54" s="89">
        <v>4480</v>
      </c>
    </row>
    <row r="55" spans="8:11" ht="20.100000000000001" customHeight="1" x14ac:dyDescent="0.15">
      <c r="H55" s="88">
        <v>575000</v>
      </c>
      <c r="I55" s="83" t="s">
        <v>13</v>
      </c>
      <c r="J55" s="85">
        <v>605000</v>
      </c>
      <c r="K55" s="113">
        <v>4720</v>
      </c>
    </row>
    <row r="56" spans="8:11" ht="20.100000000000001" customHeight="1" x14ac:dyDescent="0.15">
      <c r="H56" s="94">
        <v>605000</v>
      </c>
      <c r="I56" s="95" t="s">
        <v>13</v>
      </c>
      <c r="J56" s="96"/>
      <c r="K56" s="97">
        <v>4960</v>
      </c>
    </row>
  </sheetData>
  <sheetProtection selectLockedCells="1"/>
  <mergeCells count="5">
    <mergeCell ref="H28:J28"/>
    <mergeCell ref="A2:F2"/>
    <mergeCell ref="A3:F3"/>
    <mergeCell ref="B5:F5"/>
    <mergeCell ref="B4:F4"/>
  </mergeCells>
  <phoneticPr fontId="2"/>
  <conditionalFormatting sqref="B5:F5">
    <cfRule type="expression" dxfId="695" priority="1">
      <formula>$B$5=""</formula>
    </cfRule>
  </conditionalFormatting>
  <printOptions horizontalCentered="1"/>
  <pageMargins left="0.78740157480314965" right="0.78740157480314965" top="0.78740157480314965" bottom="0.78740157480314965" header="0.51181102362204722" footer="0.51181102362204722"/>
  <pageSetup paperSize="9" scale="94" orientation="portrait" r:id="rId1"/>
  <headerFooter alignWithMargins="0"/>
  <tableParts count="2">
    <tablePart r:id="rId2"/>
    <tablePart r:id="rId3"/>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sheetPr>
  <dimension ref="A1:P32"/>
  <sheetViews>
    <sheetView zoomScaleNormal="100" workbookViewId="0">
      <selection activeCell="B8" sqref="B8:B30"/>
    </sheetView>
  </sheetViews>
  <sheetFormatPr defaultColWidth="11.375" defaultRowHeight="10.5" x14ac:dyDescent="0.15"/>
  <cols>
    <col min="1" max="1" width="6.25" style="8" customWidth="1"/>
    <col min="2" max="2" width="3.125" style="8" customWidth="1"/>
    <col min="3" max="3" width="6.25" style="8" customWidth="1"/>
    <col min="4" max="4" width="3.125" style="13" customWidth="1"/>
    <col min="5" max="6" width="6.25" style="8" customWidth="1"/>
    <col min="7" max="10" width="3.125" style="8" customWidth="1"/>
    <col min="11" max="11" width="6.25" style="8" customWidth="1"/>
    <col min="12" max="12" width="3.125" style="8" customWidth="1"/>
    <col min="13" max="13" width="37.5" style="11" customWidth="1"/>
    <col min="14" max="15" width="6.25" style="8" customWidth="1"/>
    <col min="16" max="256" width="11.375" style="8"/>
    <col min="257" max="257" width="16.75" style="8" customWidth="1"/>
    <col min="258" max="258" width="11.125" style="8" customWidth="1"/>
    <col min="259" max="259" width="3.75" style="8" bestFit="1" customWidth="1"/>
    <col min="260" max="260" width="11.125" style="8" customWidth="1"/>
    <col min="261" max="261" width="6" style="8" customWidth="1"/>
    <col min="262" max="262" width="5.125" style="8" customWidth="1"/>
    <col min="263" max="263" width="5.75" style="8" customWidth="1"/>
    <col min="264" max="264" width="3.125" style="8" customWidth="1"/>
    <col min="265" max="265" width="12.875" style="8" customWidth="1"/>
    <col min="266" max="266" width="2.875" style="8" customWidth="1"/>
    <col min="267" max="267" width="83.875" style="8" customWidth="1"/>
    <col min="268" max="512" width="11.375" style="8"/>
    <col min="513" max="513" width="16.75" style="8" customWidth="1"/>
    <col min="514" max="514" width="11.125" style="8" customWidth="1"/>
    <col min="515" max="515" width="3.75" style="8" bestFit="1" customWidth="1"/>
    <col min="516" max="516" width="11.125" style="8" customWidth="1"/>
    <col min="517" max="517" width="6" style="8" customWidth="1"/>
    <col min="518" max="518" width="5.125" style="8" customWidth="1"/>
    <col min="519" max="519" width="5.75" style="8" customWidth="1"/>
    <col min="520" max="520" width="3.125" style="8" customWidth="1"/>
    <col min="521" max="521" width="12.875" style="8" customWidth="1"/>
    <col min="522" max="522" width="2.875" style="8" customWidth="1"/>
    <col min="523" max="523" width="83.875" style="8" customWidth="1"/>
    <col min="524" max="768" width="11.375" style="8"/>
    <col min="769" max="769" width="16.75" style="8" customWidth="1"/>
    <col min="770" max="770" width="11.125" style="8" customWidth="1"/>
    <col min="771" max="771" width="3.75" style="8" bestFit="1" customWidth="1"/>
    <col min="772" max="772" width="11.125" style="8" customWidth="1"/>
    <col min="773" max="773" width="6" style="8" customWidth="1"/>
    <col min="774" max="774" width="5.125" style="8" customWidth="1"/>
    <col min="775" max="775" width="5.75" style="8" customWidth="1"/>
    <col min="776" max="776" width="3.125" style="8" customWidth="1"/>
    <col min="777" max="777" width="12.875" style="8" customWidth="1"/>
    <col min="778" max="778" width="2.875" style="8" customWidth="1"/>
    <col min="779" max="779" width="83.875" style="8" customWidth="1"/>
    <col min="780" max="1024" width="11.375" style="8"/>
    <col min="1025" max="1025" width="16.75" style="8" customWidth="1"/>
    <col min="1026" max="1026" width="11.125" style="8" customWidth="1"/>
    <col min="1027" max="1027" width="3.75" style="8" bestFit="1" customWidth="1"/>
    <col min="1028" max="1028" width="11.125" style="8" customWidth="1"/>
    <col min="1029" max="1029" width="6" style="8" customWidth="1"/>
    <col min="1030" max="1030" width="5.125" style="8" customWidth="1"/>
    <col min="1031" max="1031" width="5.75" style="8" customWidth="1"/>
    <col min="1032" max="1032" width="3.125" style="8" customWidth="1"/>
    <col min="1033" max="1033" width="12.875" style="8" customWidth="1"/>
    <col min="1034" max="1034" width="2.875" style="8" customWidth="1"/>
    <col min="1035" max="1035" width="83.875" style="8" customWidth="1"/>
    <col min="1036" max="1280" width="11.375" style="8"/>
    <col min="1281" max="1281" width="16.75" style="8" customWidth="1"/>
    <col min="1282" max="1282" width="11.125" style="8" customWidth="1"/>
    <col min="1283" max="1283" width="3.75" style="8" bestFit="1" customWidth="1"/>
    <col min="1284" max="1284" width="11.125" style="8" customWidth="1"/>
    <col min="1285" max="1285" width="6" style="8" customWidth="1"/>
    <col min="1286" max="1286" width="5.125" style="8" customWidth="1"/>
    <col min="1287" max="1287" width="5.75" style="8" customWidth="1"/>
    <col min="1288" max="1288" width="3.125" style="8" customWidth="1"/>
    <col min="1289" max="1289" width="12.875" style="8" customWidth="1"/>
    <col min="1290" max="1290" width="2.875" style="8" customWidth="1"/>
    <col min="1291" max="1291" width="83.875" style="8" customWidth="1"/>
    <col min="1292" max="1536" width="11.375" style="8"/>
    <col min="1537" max="1537" width="16.75" style="8" customWidth="1"/>
    <col min="1538" max="1538" width="11.125" style="8" customWidth="1"/>
    <col min="1539" max="1539" width="3.75" style="8" bestFit="1" customWidth="1"/>
    <col min="1540" max="1540" width="11.125" style="8" customWidth="1"/>
    <col min="1541" max="1541" width="6" style="8" customWidth="1"/>
    <col min="1542" max="1542" width="5.125" style="8" customWidth="1"/>
    <col min="1543" max="1543" width="5.75" style="8" customWidth="1"/>
    <col min="1544" max="1544" width="3.125" style="8" customWidth="1"/>
    <col min="1545" max="1545" width="12.875" style="8" customWidth="1"/>
    <col min="1546" max="1546" width="2.875" style="8" customWidth="1"/>
    <col min="1547" max="1547" width="83.875" style="8" customWidth="1"/>
    <col min="1548" max="1792" width="11.375" style="8"/>
    <col min="1793" max="1793" width="16.75" style="8" customWidth="1"/>
    <col min="1794" max="1794" width="11.125" style="8" customWidth="1"/>
    <col min="1795" max="1795" width="3.75" style="8" bestFit="1" customWidth="1"/>
    <col min="1796" max="1796" width="11.125" style="8" customWidth="1"/>
    <col min="1797" max="1797" width="6" style="8" customWidth="1"/>
    <col min="1798" max="1798" width="5.125" style="8" customWidth="1"/>
    <col min="1799" max="1799" width="5.75" style="8" customWidth="1"/>
    <col min="1800" max="1800" width="3.125" style="8" customWidth="1"/>
    <col min="1801" max="1801" width="12.875" style="8" customWidth="1"/>
    <col min="1802" max="1802" width="2.875" style="8" customWidth="1"/>
    <col min="1803" max="1803" width="83.875" style="8" customWidth="1"/>
    <col min="1804" max="2048" width="11.375" style="8"/>
    <col min="2049" max="2049" width="16.75" style="8" customWidth="1"/>
    <col min="2050" max="2050" width="11.125" style="8" customWidth="1"/>
    <col min="2051" max="2051" width="3.75" style="8" bestFit="1" customWidth="1"/>
    <col min="2052" max="2052" width="11.125" style="8" customWidth="1"/>
    <col min="2053" max="2053" width="6" style="8" customWidth="1"/>
    <col min="2054" max="2054" width="5.125" style="8" customWidth="1"/>
    <col min="2055" max="2055" width="5.75" style="8" customWidth="1"/>
    <col min="2056" max="2056" width="3.125" style="8" customWidth="1"/>
    <col min="2057" max="2057" width="12.875" style="8" customWidth="1"/>
    <col min="2058" max="2058" width="2.875" style="8" customWidth="1"/>
    <col min="2059" max="2059" width="83.875" style="8" customWidth="1"/>
    <col min="2060" max="2304" width="11.375" style="8"/>
    <col min="2305" max="2305" width="16.75" style="8" customWidth="1"/>
    <col min="2306" max="2306" width="11.125" style="8" customWidth="1"/>
    <col min="2307" max="2307" width="3.75" style="8" bestFit="1" customWidth="1"/>
    <col min="2308" max="2308" width="11.125" style="8" customWidth="1"/>
    <col min="2309" max="2309" width="6" style="8" customWidth="1"/>
    <col min="2310" max="2310" width="5.125" style="8" customWidth="1"/>
    <col min="2311" max="2311" width="5.75" style="8" customWidth="1"/>
    <col min="2312" max="2312" width="3.125" style="8" customWidth="1"/>
    <col min="2313" max="2313" width="12.875" style="8" customWidth="1"/>
    <col min="2314" max="2314" width="2.875" style="8" customWidth="1"/>
    <col min="2315" max="2315" width="83.875" style="8" customWidth="1"/>
    <col min="2316" max="2560" width="11.375" style="8"/>
    <col min="2561" max="2561" width="16.75" style="8" customWidth="1"/>
    <col min="2562" max="2562" width="11.125" style="8" customWidth="1"/>
    <col min="2563" max="2563" width="3.75" style="8" bestFit="1" customWidth="1"/>
    <col min="2564" max="2564" width="11.125" style="8" customWidth="1"/>
    <col min="2565" max="2565" width="6" style="8" customWidth="1"/>
    <col min="2566" max="2566" width="5.125" style="8" customWidth="1"/>
    <col min="2567" max="2567" width="5.75" style="8" customWidth="1"/>
    <col min="2568" max="2568" width="3.125" style="8" customWidth="1"/>
    <col min="2569" max="2569" width="12.875" style="8" customWidth="1"/>
    <col min="2570" max="2570" width="2.875" style="8" customWidth="1"/>
    <col min="2571" max="2571" width="83.875" style="8" customWidth="1"/>
    <col min="2572" max="2816" width="11.375" style="8"/>
    <col min="2817" max="2817" width="16.75" style="8" customWidth="1"/>
    <col min="2818" max="2818" width="11.125" style="8" customWidth="1"/>
    <col min="2819" max="2819" width="3.75" style="8" bestFit="1" customWidth="1"/>
    <col min="2820" max="2820" width="11.125" style="8" customWidth="1"/>
    <col min="2821" max="2821" width="6" style="8" customWidth="1"/>
    <col min="2822" max="2822" width="5.125" style="8" customWidth="1"/>
    <col min="2823" max="2823" width="5.75" style="8" customWidth="1"/>
    <col min="2824" max="2824" width="3.125" style="8" customWidth="1"/>
    <col min="2825" max="2825" width="12.875" style="8" customWidth="1"/>
    <col min="2826" max="2826" width="2.875" style="8" customWidth="1"/>
    <col min="2827" max="2827" width="83.875" style="8" customWidth="1"/>
    <col min="2828" max="3072" width="11.375" style="8"/>
    <col min="3073" max="3073" width="16.75" style="8" customWidth="1"/>
    <col min="3074" max="3074" width="11.125" style="8" customWidth="1"/>
    <col min="3075" max="3075" width="3.75" style="8" bestFit="1" customWidth="1"/>
    <col min="3076" max="3076" width="11.125" style="8" customWidth="1"/>
    <col min="3077" max="3077" width="6" style="8" customWidth="1"/>
    <col min="3078" max="3078" width="5.125" style="8" customWidth="1"/>
    <col min="3079" max="3079" width="5.75" style="8" customWidth="1"/>
    <col min="3080" max="3080" width="3.125" style="8" customWidth="1"/>
    <col min="3081" max="3081" width="12.875" style="8" customWidth="1"/>
    <col min="3082" max="3082" width="2.875" style="8" customWidth="1"/>
    <col min="3083" max="3083" width="83.875" style="8" customWidth="1"/>
    <col min="3084" max="3328" width="11.375" style="8"/>
    <col min="3329" max="3329" width="16.75" style="8" customWidth="1"/>
    <col min="3330" max="3330" width="11.125" style="8" customWidth="1"/>
    <col min="3331" max="3331" width="3.75" style="8" bestFit="1" customWidth="1"/>
    <col min="3332" max="3332" width="11.125" style="8" customWidth="1"/>
    <col min="3333" max="3333" width="6" style="8" customWidth="1"/>
    <col min="3334" max="3334" width="5.125" style="8" customWidth="1"/>
    <col min="3335" max="3335" width="5.75" style="8" customWidth="1"/>
    <col min="3336" max="3336" width="3.125" style="8" customWidth="1"/>
    <col min="3337" max="3337" width="12.875" style="8" customWidth="1"/>
    <col min="3338" max="3338" width="2.875" style="8" customWidth="1"/>
    <col min="3339" max="3339" width="83.875" style="8" customWidth="1"/>
    <col min="3340" max="3584" width="11.375" style="8"/>
    <col min="3585" max="3585" width="16.75" style="8" customWidth="1"/>
    <col min="3586" max="3586" width="11.125" style="8" customWidth="1"/>
    <col min="3587" max="3587" width="3.75" style="8" bestFit="1" customWidth="1"/>
    <col min="3588" max="3588" width="11.125" style="8" customWidth="1"/>
    <col min="3589" max="3589" width="6" style="8" customWidth="1"/>
    <col min="3590" max="3590" width="5.125" style="8" customWidth="1"/>
    <col min="3591" max="3591" width="5.75" style="8" customWidth="1"/>
    <col min="3592" max="3592" width="3.125" style="8" customWidth="1"/>
    <col min="3593" max="3593" width="12.875" style="8" customWidth="1"/>
    <col min="3594" max="3594" width="2.875" style="8" customWidth="1"/>
    <col min="3595" max="3595" width="83.875" style="8" customWidth="1"/>
    <col min="3596" max="3840" width="11.375" style="8"/>
    <col min="3841" max="3841" width="16.75" style="8" customWidth="1"/>
    <col min="3842" max="3842" width="11.125" style="8" customWidth="1"/>
    <col min="3843" max="3843" width="3.75" style="8" bestFit="1" customWidth="1"/>
    <col min="3844" max="3844" width="11.125" style="8" customWidth="1"/>
    <col min="3845" max="3845" width="6" style="8" customWidth="1"/>
    <col min="3846" max="3846" width="5.125" style="8" customWidth="1"/>
    <col min="3847" max="3847" width="5.75" style="8" customWidth="1"/>
    <col min="3848" max="3848" width="3.125" style="8" customWidth="1"/>
    <col min="3849" max="3849" width="12.875" style="8" customWidth="1"/>
    <col min="3850" max="3850" width="2.875" style="8" customWidth="1"/>
    <col min="3851" max="3851" width="83.875" style="8" customWidth="1"/>
    <col min="3852" max="4096" width="11.375" style="8"/>
    <col min="4097" max="4097" width="16.75" style="8" customWidth="1"/>
    <col min="4098" max="4098" width="11.125" style="8" customWidth="1"/>
    <col min="4099" max="4099" width="3.75" style="8" bestFit="1" customWidth="1"/>
    <col min="4100" max="4100" width="11.125" style="8" customWidth="1"/>
    <col min="4101" max="4101" width="6" style="8" customWidth="1"/>
    <col min="4102" max="4102" width="5.125" style="8" customWidth="1"/>
    <col min="4103" max="4103" width="5.75" style="8" customWidth="1"/>
    <col min="4104" max="4104" width="3.125" style="8" customWidth="1"/>
    <col min="4105" max="4105" width="12.875" style="8" customWidth="1"/>
    <col min="4106" max="4106" width="2.875" style="8" customWidth="1"/>
    <col min="4107" max="4107" width="83.875" style="8" customWidth="1"/>
    <col min="4108" max="4352" width="11.375" style="8"/>
    <col min="4353" max="4353" width="16.75" style="8" customWidth="1"/>
    <col min="4354" max="4354" width="11.125" style="8" customWidth="1"/>
    <col min="4355" max="4355" width="3.75" style="8" bestFit="1" customWidth="1"/>
    <col min="4356" max="4356" width="11.125" style="8" customWidth="1"/>
    <col min="4357" max="4357" width="6" style="8" customWidth="1"/>
    <col min="4358" max="4358" width="5.125" style="8" customWidth="1"/>
    <col min="4359" max="4359" width="5.75" style="8" customWidth="1"/>
    <col min="4360" max="4360" width="3.125" style="8" customWidth="1"/>
    <col min="4361" max="4361" width="12.875" style="8" customWidth="1"/>
    <col min="4362" max="4362" width="2.875" style="8" customWidth="1"/>
    <col min="4363" max="4363" width="83.875" style="8" customWidth="1"/>
    <col min="4364" max="4608" width="11.375" style="8"/>
    <col min="4609" max="4609" width="16.75" style="8" customWidth="1"/>
    <col min="4610" max="4610" width="11.125" style="8" customWidth="1"/>
    <col min="4611" max="4611" width="3.75" style="8" bestFit="1" customWidth="1"/>
    <col min="4612" max="4612" width="11.125" style="8" customWidth="1"/>
    <col min="4613" max="4613" width="6" style="8" customWidth="1"/>
    <col min="4614" max="4614" width="5.125" style="8" customWidth="1"/>
    <col min="4615" max="4615" width="5.75" style="8" customWidth="1"/>
    <col min="4616" max="4616" width="3.125" style="8" customWidth="1"/>
    <col min="4617" max="4617" width="12.875" style="8" customWidth="1"/>
    <col min="4618" max="4618" width="2.875" style="8" customWidth="1"/>
    <col min="4619" max="4619" width="83.875" style="8" customWidth="1"/>
    <col min="4620" max="4864" width="11.375" style="8"/>
    <col min="4865" max="4865" width="16.75" style="8" customWidth="1"/>
    <col min="4866" max="4866" width="11.125" style="8" customWidth="1"/>
    <col min="4867" max="4867" width="3.75" style="8" bestFit="1" customWidth="1"/>
    <col min="4868" max="4868" width="11.125" style="8" customWidth="1"/>
    <col min="4869" max="4869" width="6" style="8" customWidth="1"/>
    <col min="4870" max="4870" width="5.125" style="8" customWidth="1"/>
    <col min="4871" max="4871" width="5.75" style="8" customWidth="1"/>
    <col min="4872" max="4872" width="3.125" style="8" customWidth="1"/>
    <col min="4873" max="4873" width="12.875" style="8" customWidth="1"/>
    <col min="4874" max="4874" width="2.875" style="8" customWidth="1"/>
    <col min="4875" max="4875" width="83.875" style="8" customWidth="1"/>
    <col min="4876" max="5120" width="11.375" style="8"/>
    <col min="5121" max="5121" width="16.75" style="8" customWidth="1"/>
    <col min="5122" max="5122" width="11.125" style="8" customWidth="1"/>
    <col min="5123" max="5123" width="3.75" style="8" bestFit="1" customWidth="1"/>
    <col min="5124" max="5124" width="11.125" style="8" customWidth="1"/>
    <col min="5125" max="5125" width="6" style="8" customWidth="1"/>
    <col min="5126" max="5126" width="5.125" style="8" customWidth="1"/>
    <col min="5127" max="5127" width="5.75" style="8" customWidth="1"/>
    <col min="5128" max="5128" width="3.125" style="8" customWidth="1"/>
    <col min="5129" max="5129" width="12.875" style="8" customWidth="1"/>
    <col min="5130" max="5130" width="2.875" style="8" customWidth="1"/>
    <col min="5131" max="5131" width="83.875" style="8" customWidth="1"/>
    <col min="5132" max="5376" width="11.375" style="8"/>
    <col min="5377" max="5377" width="16.75" style="8" customWidth="1"/>
    <col min="5378" max="5378" width="11.125" style="8" customWidth="1"/>
    <col min="5379" max="5379" width="3.75" style="8" bestFit="1" customWidth="1"/>
    <col min="5380" max="5380" width="11.125" style="8" customWidth="1"/>
    <col min="5381" max="5381" width="6" style="8" customWidth="1"/>
    <col min="5382" max="5382" width="5.125" style="8" customWidth="1"/>
    <col min="5383" max="5383" width="5.75" style="8" customWidth="1"/>
    <col min="5384" max="5384" width="3.125" style="8" customWidth="1"/>
    <col min="5385" max="5385" width="12.875" style="8" customWidth="1"/>
    <col min="5386" max="5386" width="2.875" style="8" customWidth="1"/>
    <col min="5387" max="5387" width="83.875" style="8" customWidth="1"/>
    <col min="5388" max="5632" width="11.375" style="8"/>
    <col min="5633" max="5633" width="16.75" style="8" customWidth="1"/>
    <col min="5634" max="5634" width="11.125" style="8" customWidth="1"/>
    <col min="5635" max="5635" width="3.75" style="8" bestFit="1" customWidth="1"/>
    <col min="5636" max="5636" width="11.125" style="8" customWidth="1"/>
    <col min="5637" max="5637" width="6" style="8" customWidth="1"/>
    <col min="5638" max="5638" width="5.125" style="8" customWidth="1"/>
    <col min="5639" max="5639" width="5.75" style="8" customWidth="1"/>
    <col min="5640" max="5640" width="3.125" style="8" customWidth="1"/>
    <col min="5641" max="5641" width="12.875" style="8" customWidth="1"/>
    <col min="5642" max="5642" width="2.875" style="8" customWidth="1"/>
    <col min="5643" max="5643" width="83.875" style="8" customWidth="1"/>
    <col min="5644" max="5888" width="11.375" style="8"/>
    <col min="5889" max="5889" width="16.75" style="8" customWidth="1"/>
    <col min="5890" max="5890" width="11.125" style="8" customWidth="1"/>
    <col min="5891" max="5891" width="3.75" style="8" bestFit="1" customWidth="1"/>
    <col min="5892" max="5892" width="11.125" style="8" customWidth="1"/>
    <col min="5893" max="5893" width="6" style="8" customWidth="1"/>
    <col min="5894" max="5894" width="5.125" style="8" customWidth="1"/>
    <col min="5895" max="5895" width="5.75" style="8" customWidth="1"/>
    <col min="5896" max="5896" width="3.125" style="8" customWidth="1"/>
    <col min="5897" max="5897" width="12.875" style="8" customWidth="1"/>
    <col min="5898" max="5898" width="2.875" style="8" customWidth="1"/>
    <col min="5899" max="5899" width="83.875" style="8" customWidth="1"/>
    <col min="5900" max="6144" width="11.375" style="8"/>
    <col min="6145" max="6145" width="16.75" style="8" customWidth="1"/>
    <col min="6146" max="6146" width="11.125" style="8" customWidth="1"/>
    <col min="6147" max="6147" width="3.75" style="8" bestFit="1" customWidth="1"/>
    <col min="6148" max="6148" width="11.125" style="8" customWidth="1"/>
    <col min="6149" max="6149" width="6" style="8" customWidth="1"/>
    <col min="6150" max="6150" width="5.125" style="8" customWidth="1"/>
    <col min="6151" max="6151" width="5.75" style="8" customWidth="1"/>
    <col min="6152" max="6152" width="3.125" style="8" customWidth="1"/>
    <col min="6153" max="6153" width="12.875" style="8" customWidth="1"/>
    <col min="6154" max="6154" width="2.875" style="8" customWidth="1"/>
    <col min="6155" max="6155" width="83.875" style="8" customWidth="1"/>
    <col min="6156" max="6400" width="11.375" style="8"/>
    <col min="6401" max="6401" width="16.75" style="8" customWidth="1"/>
    <col min="6402" max="6402" width="11.125" style="8" customWidth="1"/>
    <col min="6403" max="6403" width="3.75" style="8" bestFit="1" customWidth="1"/>
    <col min="6404" max="6404" width="11.125" style="8" customWidth="1"/>
    <col min="6405" max="6405" width="6" style="8" customWidth="1"/>
    <col min="6406" max="6406" width="5.125" style="8" customWidth="1"/>
    <col min="6407" max="6407" width="5.75" style="8" customWidth="1"/>
    <col min="6408" max="6408" width="3.125" style="8" customWidth="1"/>
    <col min="6409" max="6409" width="12.875" style="8" customWidth="1"/>
    <col min="6410" max="6410" width="2.875" style="8" customWidth="1"/>
    <col min="6411" max="6411" width="83.875" style="8" customWidth="1"/>
    <col min="6412" max="6656" width="11.375" style="8"/>
    <col min="6657" max="6657" width="16.75" style="8" customWidth="1"/>
    <col min="6658" max="6658" width="11.125" style="8" customWidth="1"/>
    <col min="6659" max="6659" width="3.75" style="8" bestFit="1" customWidth="1"/>
    <col min="6660" max="6660" width="11.125" style="8" customWidth="1"/>
    <col min="6661" max="6661" width="6" style="8" customWidth="1"/>
    <col min="6662" max="6662" width="5.125" style="8" customWidth="1"/>
    <col min="6663" max="6663" width="5.75" style="8" customWidth="1"/>
    <col min="6664" max="6664" width="3.125" style="8" customWidth="1"/>
    <col min="6665" max="6665" width="12.875" style="8" customWidth="1"/>
    <col min="6666" max="6666" width="2.875" style="8" customWidth="1"/>
    <col min="6667" max="6667" width="83.875" style="8" customWidth="1"/>
    <col min="6668" max="6912" width="11.375" style="8"/>
    <col min="6913" max="6913" width="16.75" style="8" customWidth="1"/>
    <col min="6914" max="6914" width="11.125" style="8" customWidth="1"/>
    <col min="6915" max="6915" width="3.75" style="8" bestFit="1" customWidth="1"/>
    <col min="6916" max="6916" width="11.125" style="8" customWidth="1"/>
    <col min="6917" max="6917" width="6" style="8" customWidth="1"/>
    <col min="6918" max="6918" width="5.125" style="8" customWidth="1"/>
    <col min="6919" max="6919" width="5.75" style="8" customWidth="1"/>
    <col min="6920" max="6920" width="3.125" style="8" customWidth="1"/>
    <col min="6921" max="6921" width="12.875" style="8" customWidth="1"/>
    <col min="6922" max="6922" width="2.875" style="8" customWidth="1"/>
    <col min="6923" max="6923" width="83.875" style="8" customWidth="1"/>
    <col min="6924" max="7168" width="11.375" style="8"/>
    <col min="7169" max="7169" width="16.75" style="8" customWidth="1"/>
    <col min="7170" max="7170" width="11.125" style="8" customWidth="1"/>
    <col min="7171" max="7171" width="3.75" style="8" bestFit="1" customWidth="1"/>
    <col min="7172" max="7172" width="11.125" style="8" customWidth="1"/>
    <col min="7173" max="7173" width="6" style="8" customWidth="1"/>
    <col min="7174" max="7174" width="5.125" style="8" customWidth="1"/>
    <col min="7175" max="7175" width="5.75" style="8" customWidth="1"/>
    <col min="7176" max="7176" width="3.125" style="8" customWidth="1"/>
    <col min="7177" max="7177" width="12.875" style="8" customWidth="1"/>
    <col min="7178" max="7178" width="2.875" style="8" customWidth="1"/>
    <col min="7179" max="7179" width="83.875" style="8" customWidth="1"/>
    <col min="7180" max="7424" width="11.375" style="8"/>
    <col min="7425" max="7425" width="16.75" style="8" customWidth="1"/>
    <col min="7426" max="7426" width="11.125" style="8" customWidth="1"/>
    <col min="7427" max="7427" width="3.75" style="8" bestFit="1" customWidth="1"/>
    <col min="7428" max="7428" width="11.125" style="8" customWidth="1"/>
    <col min="7429" max="7429" width="6" style="8" customWidth="1"/>
    <col min="7430" max="7430" width="5.125" style="8" customWidth="1"/>
    <col min="7431" max="7431" width="5.75" style="8" customWidth="1"/>
    <col min="7432" max="7432" width="3.125" style="8" customWidth="1"/>
    <col min="7433" max="7433" width="12.875" style="8" customWidth="1"/>
    <col min="7434" max="7434" width="2.875" style="8" customWidth="1"/>
    <col min="7435" max="7435" width="83.875" style="8" customWidth="1"/>
    <col min="7436" max="7680" width="11.375" style="8"/>
    <col min="7681" max="7681" width="16.75" style="8" customWidth="1"/>
    <col min="7682" max="7682" width="11.125" style="8" customWidth="1"/>
    <col min="7683" max="7683" width="3.75" style="8" bestFit="1" customWidth="1"/>
    <col min="7684" max="7684" width="11.125" style="8" customWidth="1"/>
    <col min="7685" max="7685" width="6" style="8" customWidth="1"/>
    <col min="7686" max="7686" width="5.125" style="8" customWidth="1"/>
    <col min="7687" max="7687" width="5.75" style="8" customWidth="1"/>
    <col min="7688" max="7688" width="3.125" style="8" customWidth="1"/>
    <col min="7689" max="7689" width="12.875" style="8" customWidth="1"/>
    <col min="7690" max="7690" width="2.875" style="8" customWidth="1"/>
    <col min="7691" max="7691" width="83.875" style="8" customWidth="1"/>
    <col min="7692" max="7936" width="11.375" style="8"/>
    <col min="7937" max="7937" width="16.75" style="8" customWidth="1"/>
    <col min="7938" max="7938" width="11.125" style="8" customWidth="1"/>
    <col min="7939" max="7939" width="3.75" style="8" bestFit="1" customWidth="1"/>
    <col min="7940" max="7940" width="11.125" style="8" customWidth="1"/>
    <col min="7941" max="7941" width="6" style="8" customWidth="1"/>
    <col min="7942" max="7942" width="5.125" style="8" customWidth="1"/>
    <col min="7943" max="7943" width="5.75" style="8" customWidth="1"/>
    <col min="7944" max="7944" width="3.125" style="8" customWidth="1"/>
    <col min="7945" max="7945" width="12.875" style="8" customWidth="1"/>
    <col min="7946" max="7946" width="2.875" style="8" customWidth="1"/>
    <col min="7947" max="7947" width="83.875" style="8" customWidth="1"/>
    <col min="7948" max="8192" width="11.375" style="8"/>
    <col min="8193" max="8193" width="16.75" style="8" customWidth="1"/>
    <col min="8194" max="8194" width="11.125" style="8" customWidth="1"/>
    <col min="8195" max="8195" width="3.75" style="8" bestFit="1" customWidth="1"/>
    <col min="8196" max="8196" width="11.125" style="8" customWidth="1"/>
    <col min="8197" max="8197" width="6" style="8" customWidth="1"/>
    <col min="8198" max="8198" width="5.125" style="8" customWidth="1"/>
    <col min="8199" max="8199" width="5.75" style="8" customWidth="1"/>
    <col min="8200" max="8200" width="3.125" style="8" customWidth="1"/>
    <col min="8201" max="8201" width="12.875" style="8" customWidth="1"/>
    <col min="8202" max="8202" width="2.875" style="8" customWidth="1"/>
    <col min="8203" max="8203" width="83.875" style="8" customWidth="1"/>
    <col min="8204" max="8448" width="11.375" style="8"/>
    <col min="8449" max="8449" width="16.75" style="8" customWidth="1"/>
    <col min="8450" max="8450" width="11.125" style="8" customWidth="1"/>
    <col min="8451" max="8451" width="3.75" style="8" bestFit="1" customWidth="1"/>
    <col min="8452" max="8452" width="11.125" style="8" customWidth="1"/>
    <col min="8453" max="8453" width="6" style="8" customWidth="1"/>
    <col min="8454" max="8454" width="5.125" style="8" customWidth="1"/>
    <col min="8455" max="8455" width="5.75" style="8" customWidth="1"/>
    <col min="8456" max="8456" width="3.125" style="8" customWidth="1"/>
    <col min="8457" max="8457" width="12.875" style="8" customWidth="1"/>
    <col min="8458" max="8458" width="2.875" style="8" customWidth="1"/>
    <col min="8459" max="8459" width="83.875" style="8" customWidth="1"/>
    <col min="8460" max="8704" width="11.375" style="8"/>
    <col min="8705" max="8705" width="16.75" style="8" customWidth="1"/>
    <col min="8706" max="8706" width="11.125" style="8" customWidth="1"/>
    <col min="8707" max="8707" width="3.75" style="8" bestFit="1" customWidth="1"/>
    <col min="8708" max="8708" width="11.125" style="8" customWidth="1"/>
    <col min="8709" max="8709" width="6" style="8" customWidth="1"/>
    <col min="8710" max="8710" width="5.125" style="8" customWidth="1"/>
    <col min="8711" max="8711" width="5.75" style="8" customWidth="1"/>
    <col min="8712" max="8712" width="3.125" style="8" customWidth="1"/>
    <col min="8713" max="8713" width="12.875" style="8" customWidth="1"/>
    <col min="8714" max="8714" width="2.875" style="8" customWidth="1"/>
    <col min="8715" max="8715" width="83.875" style="8" customWidth="1"/>
    <col min="8716" max="8960" width="11.375" style="8"/>
    <col min="8961" max="8961" width="16.75" style="8" customWidth="1"/>
    <col min="8962" max="8962" width="11.125" style="8" customWidth="1"/>
    <col min="8963" max="8963" width="3.75" style="8" bestFit="1" customWidth="1"/>
    <col min="8964" max="8964" width="11.125" style="8" customWidth="1"/>
    <col min="8965" max="8965" width="6" style="8" customWidth="1"/>
    <col min="8966" max="8966" width="5.125" style="8" customWidth="1"/>
    <col min="8967" max="8967" width="5.75" style="8" customWidth="1"/>
    <col min="8968" max="8968" width="3.125" style="8" customWidth="1"/>
    <col min="8969" max="8969" width="12.875" style="8" customWidth="1"/>
    <col min="8970" max="8970" width="2.875" style="8" customWidth="1"/>
    <col min="8971" max="8971" width="83.875" style="8" customWidth="1"/>
    <col min="8972" max="9216" width="11.375" style="8"/>
    <col min="9217" max="9217" width="16.75" style="8" customWidth="1"/>
    <col min="9218" max="9218" width="11.125" style="8" customWidth="1"/>
    <col min="9219" max="9219" width="3.75" style="8" bestFit="1" customWidth="1"/>
    <col min="9220" max="9220" width="11.125" style="8" customWidth="1"/>
    <col min="9221" max="9221" width="6" style="8" customWidth="1"/>
    <col min="9222" max="9222" width="5.125" style="8" customWidth="1"/>
    <col min="9223" max="9223" width="5.75" style="8" customWidth="1"/>
    <col min="9224" max="9224" width="3.125" style="8" customWidth="1"/>
    <col min="9225" max="9225" width="12.875" style="8" customWidth="1"/>
    <col min="9226" max="9226" width="2.875" style="8" customWidth="1"/>
    <col min="9227" max="9227" width="83.875" style="8" customWidth="1"/>
    <col min="9228" max="9472" width="11.375" style="8"/>
    <col min="9473" max="9473" width="16.75" style="8" customWidth="1"/>
    <col min="9474" max="9474" width="11.125" style="8" customWidth="1"/>
    <col min="9475" max="9475" width="3.75" style="8" bestFit="1" customWidth="1"/>
    <col min="9476" max="9476" width="11.125" style="8" customWidth="1"/>
    <col min="9477" max="9477" width="6" style="8" customWidth="1"/>
    <col min="9478" max="9478" width="5.125" style="8" customWidth="1"/>
    <col min="9479" max="9479" width="5.75" style="8" customWidth="1"/>
    <col min="9480" max="9480" width="3.125" style="8" customWidth="1"/>
    <col min="9481" max="9481" width="12.875" style="8" customWidth="1"/>
    <col min="9482" max="9482" width="2.875" style="8" customWidth="1"/>
    <col min="9483" max="9483" width="83.875" style="8" customWidth="1"/>
    <col min="9484" max="9728" width="11.375" style="8"/>
    <col min="9729" max="9729" width="16.75" style="8" customWidth="1"/>
    <col min="9730" max="9730" width="11.125" style="8" customWidth="1"/>
    <col min="9731" max="9731" width="3.75" style="8" bestFit="1" customWidth="1"/>
    <col min="9732" max="9732" width="11.125" style="8" customWidth="1"/>
    <col min="9733" max="9733" width="6" style="8" customWidth="1"/>
    <col min="9734" max="9734" width="5.125" style="8" customWidth="1"/>
    <col min="9735" max="9735" width="5.75" style="8" customWidth="1"/>
    <col min="9736" max="9736" width="3.125" style="8" customWidth="1"/>
    <col min="9737" max="9737" width="12.875" style="8" customWidth="1"/>
    <col min="9738" max="9738" width="2.875" style="8" customWidth="1"/>
    <col min="9739" max="9739" width="83.875" style="8" customWidth="1"/>
    <col min="9740" max="9984" width="11.375" style="8"/>
    <col min="9985" max="9985" width="16.75" style="8" customWidth="1"/>
    <col min="9986" max="9986" width="11.125" style="8" customWidth="1"/>
    <col min="9987" max="9987" width="3.75" style="8" bestFit="1" customWidth="1"/>
    <col min="9988" max="9988" width="11.125" style="8" customWidth="1"/>
    <col min="9989" max="9989" width="6" style="8" customWidth="1"/>
    <col min="9990" max="9990" width="5.125" style="8" customWidth="1"/>
    <col min="9991" max="9991" width="5.75" style="8" customWidth="1"/>
    <col min="9992" max="9992" width="3.125" style="8" customWidth="1"/>
    <col min="9993" max="9993" width="12.875" style="8" customWidth="1"/>
    <col min="9994" max="9994" width="2.875" style="8" customWidth="1"/>
    <col min="9995" max="9995" width="83.875" style="8" customWidth="1"/>
    <col min="9996" max="10240" width="11.375" style="8"/>
    <col min="10241" max="10241" width="16.75" style="8" customWidth="1"/>
    <col min="10242" max="10242" width="11.125" style="8" customWidth="1"/>
    <col min="10243" max="10243" width="3.75" style="8" bestFit="1" customWidth="1"/>
    <col min="10244" max="10244" width="11.125" style="8" customWidth="1"/>
    <col min="10245" max="10245" width="6" style="8" customWidth="1"/>
    <col min="10246" max="10246" width="5.125" style="8" customWidth="1"/>
    <col min="10247" max="10247" width="5.75" style="8" customWidth="1"/>
    <col min="10248" max="10248" width="3.125" style="8" customWidth="1"/>
    <col min="10249" max="10249" width="12.875" style="8" customWidth="1"/>
    <col min="10250" max="10250" width="2.875" style="8" customWidth="1"/>
    <col min="10251" max="10251" width="83.875" style="8" customWidth="1"/>
    <col min="10252" max="10496" width="11.375" style="8"/>
    <col min="10497" max="10497" width="16.75" style="8" customWidth="1"/>
    <col min="10498" max="10498" width="11.125" style="8" customWidth="1"/>
    <col min="10499" max="10499" width="3.75" style="8" bestFit="1" customWidth="1"/>
    <col min="10500" max="10500" width="11.125" style="8" customWidth="1"/>
    <col min="10501" max="10501" width="6" style="8" customWidth="1"/>
    <col min="10502" max="10502" width="5.125" style="8" customWidth="1"/>
    <col min="10503" max="10503" width="5.75" style="8" customWidth="1"/>
    <col min="10504" max="10504" width="3.125" style="8" customWidth="1"/>
    <col min="10505" max="10505" width="12.875" style="8" customWidth="1"/>
    <col min="10506" max="10506" width="2.875" style="8" customWidth="1"/>
    <col min="10507" max="10507" width="83.875" style="8" customWidth="1"/>
    <col min="10508" max="10752" width="11.375" style="8"/>
    <col min="10753" max="10753" width="16.75" style="8" customWidth="1"/>
    <col min="10754" max="10754" width="11.125" style="8" customWidth="1"/>
    <col min="10755" max="10755" width="3.75" style="8" bestFit="1" customWidth="1"/>
    <col min="10756" max="10756" width="11.125" style="8" customWidth="1"/>
    <col min="10757" max="10757" width="6" style="8" customWidth="1"/>
    <col min="10758" max="10758" width="5.125" style="8" customWidth="1"/>
    <col min="10759" max="10759" width="5.75" style="8" customWidth="1"/>
    <col min="10760" max="10760" width="3.125" style="8" customWidth="1"/>
    <col min="10761" max="10761" width="12.875" style="8" customWidth="1"/>
    <col min="10762" max="10762" width="2.875" style="8" customWidth="1"/>
    <col min="10763" max="10763" width="83.875" style="8" customWidth="1"/>
    <col min="10764" max="11008" width="11.375" style="8"/>
    <col min="11009" max="11009" width="16.75" style="8" customWidth="1"/>
    <col min="11010" max="11010" width="11.125" style="8" customWidth="1"/>
    <col min="11011" max="11011" width="3.75" style="8" bestFit="1" customWidth="1"/>
    <col min="11012" max="11012" width="11.125" style="8" customWidth="1"/>
    <col min="11013" max="11013" width="6" style="8" customWidth="1"/>
    <col min="11014" max="11014" width="5.125" style="8" customWidth="1"/>
    <col min="11015" max="11015" width="5.75" style="8" customWidth="1"/>
    <col min="11016" max="11016" width="3.125" style="8" customWidth="1"/>
    <col min="11017" max="11017" width="12.875" style="8" customWidth="1"/>
    <col min="11018" max="11018" width="2.875" style="8" customWidth="1"/>
    <col min="11019" max="11019" width="83.875" style="8" customWidth="1"/>
    <col min="11020" max="11264" width="11.375" style="8"/>
    <col min="11265" max="11265" width="16.75" style="8" customWidth="1"/>
    <col min="11266" max="11266" width="11.125" style="8" customWidth="1"/>
    <col min="11267" max="11267" width="3.75" style="8" bestFit="1" customWidth="1"/>
    <col min="11268" max="11268" width="11.125" style="8" customWidth="1"/>
    <col min="11269" max="11269" width="6" style="8" customWidth="1"/>
    <col min="11270" max="11270" width="5.125" style="8" customWidth="1"/>
    <col min="11271" max="11271" width="5.75" style="8" customWidth="1"/>
    <col min="11272" max="11272" width="3.125" style="8" customWidth="1"/>
    <col min="11273" max="11273" width="12.875" style="8" customWidth="1"/>
    <col min="11274" max="11274" width="2.875" style="8" customWidth="1"/>
    <col min="11275" max="11275" width="83.875" style="8" customWidth="1"/>
    <col min="11276" max="11520" width="11.375" style="8"/>
    <col min="11521" max="11521" width="16.75" style="8" customWidth="1"/>
    <col min="11522" max="11522" width="11.125" style="8" customWidth="1"/>
    <col min="11523" max="11523" width="3.75" style="8" bestFit="1" customWidth="1"/>
    <col min="11524" max="11524" width="11.125" style="8" customWidth="1"/>
    <col min="11525" max="11525" width="6" style="8" customWidth="1"/>
    <col min="11526" max="11526" width="5.125" style="8" customWidth="1"/>
    <col min="11527" max="11527" width="5.75" style="8" customWidth="1"/>
    <col min="11528" max="11528" width="3.125" style="8" customWidth="1"/>
    <col min="11529" max="11529" width="12.875" style="8" customWidth="1"/>
    <col min="11530" max="11530" width="2.875" style="8" customWidth="1"/>
    <col min="11531" max="11531" width="83.875" style="8" customWidth="1"/>
    <col min="11532" max="11776" width="11.375" style="8"/>
    <col min="11777" max="11777" width="16.75" style="8" customWidth="1"/>
    <col min="11778" max="11778" width="11.125" style="8" customWidth="1"/>
    <col min="11779" max="11779" width="3.75" style="8" bestFit="1" customWidth="1"/>
    <col min="11780" max="11780" width="11.125" style="8" customWidth="1"/>
    <col min="11781" max="11781" width="6" style="8" customWidth="1"/>
    <col min="11782" max="11782" width="5.125" style="8" customWidth="1"/>
    <col min="11783" max="11783" width="5.75" style="8" customWidth="1"/>
    <col min="11784" max="11784" width="3.125" style="8" customWidth="1"/>
    <col min="11785" max="11785" width="12.875" style="8" customWidth="1"/>
    <col min="11786" max="11786" width="2.875" style="8" customWidth="1"/>
    <col min="11787" max="11787" width="83.875" style="8" customWidth="1"/>
    <col min="11788" max="12032" width="11.375" style="8"/>
    <col min="12033" max="12033" width="16.75" style="8" customWidth="1"/>
    <col min="12034" max="12034" width="11.125" style="8" customWidth="1"/>
    <col min="12035" max="12035" width="3.75" style="8" bestFit="1" customWidth="1"/>
    <col min="12036" max="12036" width="11.125" style="8" customWidth="1"/>
    <col min="12037" max="12037" width="6" style="8" customWidth="1"/>
    <col min="12038" max="12038" width="5.125" style="8" customWidth="1"/>
    <col min="12039" max="12039" width="5.75" style="8" customWidth="1"/>
    <col min="12040" max="12040" width="3.125" style="8" customWidth="1"/>
    <col min="12041" max="12041" width="12.875" style="8" customWidth="1"/>
    <col min="12042" max="12042" width="2.875" style="8" customWidth="1"/>
    <col min="12043" max="12043" width="83.875" style="8" customWidth="1"/>
    <col min="12044" max="12288" width="11.375" style="8"/>
    <col min="12289" max="12289" width="16.75" style="8" customWidth="1"/>
    <col min="12290" max="12290" width="11.125" style="8" customWidth="1"/>
    <col min="12291" max="12291" width="3.75" style="8" bestFit="1" customWidth="1"/>
    <col min="12292" max="12292" width="11.125" style="8" customWidth="1"/>
    <col min="12293" max="12293" width="6" style="8" customWidth="1"/>
    <col min="12294" max="12294" width="5.125" style="8" customWidth="1"/>
    <col min="12295" max="12295" width="5.75" style="8" customWidth="1"/>
    <col min="12296" max="12296" width="3.125" style="8" customWidth="1"/>
    <col min="12297" max="12297" width="12.875" style="8" customWidth="1"/>
    <col min="12298" max="12298" width="2.875" style="8" customWidth="1"/>
    <col min="12299" max="12299" width="83.875" style="8" customWidth="1"/>
    <col min="12300" max="12544" width="11.375" style="8"/>
    <col min="12545" max="12545" width="16.75" style="8" customWidth="1"/>
    <col min="12546" max="12546" width="11.125" style="8" customWidth="1"/>
    <col min="12547" max="12547" width="3.75" style="8" bestFit="1" customWidth="1"/>
    <col min="12548" max="12548" width="11.125" style="8" customWidth="1"/>
    <col min="12549" max="12549" width="6" style="8" customWidth="1"/>
    <col min="12550" max="12550" width="5.125" style="8" customWidth="1"/>
    <col min="12551" max="12551" width="5.75" style="8" customWidth="1"/>
    <col min="12552" max="12552" width="3.125" style="8" customWidth="1"/>
    <col min="12553" max="12553" width="12.875" style="8" customWidth="1"/>
    <col min="12554" max="12554" width="2.875" style="8" customWidth="1"/>
    <col min="12555" max="12555" width="83.875" style="8" customWidth="1"/>
    <col min="12556" max="12800" width="11.375" style="8"/>
    <col min="12801" max="12801" width="16.75" style="8" customWidth="1"/>
    <col min="12802" max="12802" width="11.125" style="8" customWidth="1"/>
    <col min="12803" max="12803" width="3.75" style="8" bestFit="1" customWidth="1"/>
    <col min="12804" max="12804" width="11.125" style="8" customWidth="1"/>
    <col min="12805" max="12805" width="6" style="8" customWidth="1"/>
    <col min="12806" max="12806" width="5.125" style="8" customWidth="1"/>
    <col min="12807" max="12807" width="5.75" style="8" customWidth="1"/>
    <col min="12808" max="12808" width="3.125" style="8" customWidth="1"/>
    <col min="12809" max="12809" width="12.875" style="8" customWidth="1"/>
    <col min="12810" max="12810" width="2.875" style="8" customWidth="1"/>
    <col min="12811" max="12811" width="83.875" style="8" customWidth="1"/>
    <col min="12812" max="13056" width="11.375" style="8"/>
    <col min="13057" max="13057" width="16.75" style="8" customWidth="1"/>
    <col min="13058" max="13058" width="11.125" style="8" customWidth="1"/>
    <col min="13059" max="13059" width="3.75" style="8" bestFit="1" customWidth="1"/>
    <col min="13060" max="13060" width="11.125" style="8" customWidth="1"/>
    <col min="13061" max="13061" width="6" style="8" customWidth="1"/>
    <col min="13062" max="13062" width="5.125" style="8" customWidth="1"/>
    <col min="13063" max="13063" width="5.75" style="8" customWidth="1"/>
    <col min="13064" max="13064" width="3.125" style="8" customWidth="1"/>
    <col min="13065" max="13065" width="12.875" style="8" customWidth="1"/>
    <col min="13066" max="13066" width="2.875" style="8" customWidth="1"/>
    <col min="13067" max="13067" width="83.875" style="8" customWidth="1"/>
    <col min="13068" max="13312" width="11.375" style="8"/>
    <col min="13313" max="13313" width="16.75" style="8" customWidth="1"/>
    <col min="13314" max="13314" width="11.125" style="8" customWidth="1"/>
    <col min="13315" max="13315" width="3.75" style="8" bestFit="1" customWidth="1"/>
    <col min="13316" max="13316" width="11.125" style="8" customWidth="1"/>
    <col min="13317" max="13317" width="6" style="8" customWidth="1"/>
    <col min="13318" max="13318" width="5.125" style="8" customWidth="1"/>
    <col min="13319" max="13319" width="5.75" style="8" customWidth="1"/>
    <col min="13320" max="13320" width="3.125" style="8" customWidth="1"/>
    <col min="13321" max="13321" width="12.875" style="8" customWidth="1"/>
    <col min="13322" max="13322" width="2.875" style="8" customWidth="1"/>
    <col min="13323" max="13323" width="83.875" style="8" customWidth="1"/>
    <col min="13324" max="13568" width="11.375" style="8"/>
    <col min="13569" max="13569" width="16.75" style="8" customWidth="1"/>
    <col min="13570" max="13570" width="11.125" style="8" customWidth="1"/>
    <col min="13571" max="13571" width="3.75" style="8" bestFit="1" customWidth="1"/>
    <col min="13572" max="13572" width="11.125" style="8" customWidth="1"/>
    <col min="13573" max="13573" width="6" style="8" customWidth="1"/>
    <col min="13574" max="13574" width="5.125" style="8" customWidth="1"/>
    <col min="13575" max="13575" width="5.75" style="8" customWidth="1"/>
    <col min="13576" max="13576" width="3.125" style="8" customWidth="1"/>
    <col min="13577" max="13577" width="12.875" style="8" customWidth="1"/>
    <col min="13578" max="13578" width="2.875" style="8" customWidth="1"/>
    <col min="13579" max="13579" width="83.875" style="8" customWidth="1"/>
    <col min="13580" max="13824" width="11.375" style="8"/>
    <col min="13825" max="13825" width="16.75" style="8" customWidth="1"/>
    <col min="13826" max="13826" width="11.125" style="8" customWidth="1"/>
    <col min="13827" max="13827" width="3.75" style="8" bestFit="1" customWidth="1"/>
    <col min="13828" max="13828" width="11.125" style="8" customWidth="1"/>
    <col min="13829" max="13829" width="6" style="8" customWidth="1"/>
    <col min="13830" max="13830" width="5.125" style="8" customWidth="1"/>
    <col min="13831" max="13831" width="5.75" style="8" customWidth="1"/>
    <col min="13832" max="13832" width="3.125" style="8" customWidth="1"/>
    <col min="13833" max="13833" width="12.875" style="8" customWidth="1"/>
    <col min="13834" max="13834" width="2.875" style="8" customWidth="1"/>
    <col min="13835" max="13835" width="83.875" style="8" customWidth="1"/>
    <col min="13836" max="14080" width="11.375" style="8"/>
    <col min="14081" max="14081" width="16.75" style="8" customWidth="1"/>
    <col min="14082" max="14082" width="11.125" style="8" customWidth="1"/>
    <col min="14083" max="14083" width="3.75" style="8" bestFit="1" customWidth="1"/>
    <col min="14084" max="14084" width="11.125" style="8" customWidth="1"/>
    <col min="14085" max="14085" width="6" style="8" customWidth="1"/>
    <col min="14086" max="14086" width="5.125" style="8" customWidth="1"/>
    <col min="14087" max="14087" width="5.75" style="8" customWidth="1"/>
    <col min="14088" max="14088" width="3.125" style="8" customWidth="1"/>
    <col min="14089" max="14089" width="12.875" style="8" customWidth="1"/>
    <col min="14090" max="14090" width="2.875" style="8" customWidth="1"/>
    <col min="14091" max="14091" width="83.875" style="8" customWidth="1"/>
    <col min="14092" max="14336" width="11.375" style="8"/>
    <col min="14337" max="14337" width="16.75" style="8" customWidth="1"/>
    <col min="14338" max="14338" width="11.125" style="8" customWidth="1"/>
    <col min="14339" max="14339" width="3.75" style="8" bestFit="1" customWidth="1"/>
    <col min="14340" max="14340" width="11.125" style="8" customWidth="1"/>
    <col min="14341" max="14341" width="6" style="8" customWidth="1"/>
    <col min="14342" max="14342" width="5.125" style="8" customWidth="1"/>
    <col min="14343" max="14343" width="5.75" style="8" customWidth="1"/>
    <col min="14344" max="14344" width="3.125" style="8" customWidth="1"/>
    <col min="14345" max="14345" width="12.875" style="8" customWidth="1"/>
    <col min="14346" max="14346" width="2.875" style="8" customWidth="1"/>
    <col min="14347" max="14347" width="83.875" style="8" customWidth="1"/>
    <col min="14348" max="14592" width="11.375" style="8"/>
    <col min="14593" max="14593" width="16.75" style="8" customWidth="1"/>
    <col min="14594" max="14594" width="11.125" style="8" customWidth="1"/>
    <col min="14595" max="14595" width="3.75" style="8" bestFit="1" customWidth="1"/>
    <col min="14596" max="14596" width="11.125" style="8" customWidth="1"/>
    <col min="14597" max="14597" width="6" style="8" customWidth="1"/>
    <col min="14598" max="14598" width="5.125" style="8" customWidth="1"/>
    <col min="14599" max="14599" width="5.75" style="8" customWidth="1"/>
    <col min="14600" max="14600" width="3.125" style="8" customWidth="1"/>
    <col min="14601" max="14601" width="12.875" style="8" customWidth="1"/>
    <col min="14602" max="14602" width="2.875" style="8" customWidth="1"/>
    <col min="14603" max="14603" width="83.875" style="8" customWidth="1"/>
    <col min="14604" max="14848" width="11.375" style="8"/>
    <col min="14849" max="14849" width="16.75" style="8" customWidth="1"/>
    <col min="14850" max="14850" width="11.125" style="8" customWidth="1"/>
    <col min="14851" max="14851" width="3.75" style="8" bestFit="1" customWidth="1"/>
    <col min="14852" max="14852" width="11.125" style="8" customWidth="1"/>
    <col min="14853" max="14853" width="6" style="8" customWidth="1"/>
    <col min="14854" max="14854" width="5.125" style="8" customWidth="1"/>
    <col min="14855" max="14855" width="5.75" style="8" customWidth="1"/>
    <col min="14856" max="14856" width="3.125" style="8" customWidth="1"/>
    <col min="14857" max="14857" width="12.875" style="8" customWidth="1"/>
    <col min="14858" max="14858" width="2.875" style="8" customWidth="1"/>
    <col min="14859" max="14859" width="83.875" style="8" customWidth="1"/>
    <col min="14860" max="15104" width="11.375" style="8"/>
    <col min="15105" max="15105" width="16.75" style="8" customWidth="1"/>
    <col min="15106" max="15106" width="11.125" style="8" customWidth="1"/>
    <col min="15107" max="15107" width="3.75" style="8" bestFit="1" customWidth="1"/>
    <col min="15108" max="15108" width="11.125" style="8" customWidth="1"/>
    <col min="15109" max="15109" width="6" style="8" customWidth="1"/>
    <col min="15110" max="15110" width="5.125" style="8" customWidth="1"/>
    <col min="15111" max="15111" width="5.75" style="8" customWidth="1"/>
    <col min="15112" max="15112" width="3.125" style="8" customWidth="1"/>
    <col min="15113" max="15113" width="12.875" style="8" customWidth="1"/>
    <col min="15114" max="15114" width="2.875" style="8" customWidth="1"/>
    <col min="15115" max="15115" width="83.875" style="8" customWidth="1"/>
    <col min="15116" max="15360" width="11.375" style="8"/>
    <col min="15361" max="15361" width="16.75" style="8" customWidth="1"/>
    <col min="15362" max="15362" width="11.125" style="8" customWidth="1"/>
    <col min="15363" max="15363" width="3.75" style="8" bestFit="1" customWidth="1"/>
    <col min="15364" max="15364" width="11.125" style="8" customWidth="1"/>
    <col min="15365" max="15365" width="6" style="8" customWidth="1"/>
    <col min="15366" max="15366" width="5.125" style="8" customWidth="1"/>
    <col min="15367" max="15367" width="5.75" style="8" customWidth="1"/>
    <col min="15368" max="15368" width="3.125" style="8" customWidth="1"/>
    <col min="15369" max="15369" width="12.875" style="8" customWidth="1"/>
    <col min="15370" max="15370" width="2.875" style="8" customWidth="1"/>
    <col min="15371" max="15371" width="83.875" style="8" customWidth="1"/>
    <col min="15372" max="15616" width="11.375" style="8"/>
    <col min="15617" max="15617" width="16.75" style="8" customWidth="1"/>
    <col min="15618" max="15618" width="11.125" style="8" customWidth="1"/>
    <col min="15619" max="15619" width="3.75" style="8" bestFit="1" customWidth="1"/>
    <col min="15620" max="15620" width="11.125" style="8" customWidth="1"/>
    <col min="15621" max="15621" width="6" style="8" customWidth="1"/>
    <col min="15622" max="15622" width="5.125" style="8" customWidth="1"/>
    <col min="15623" max="15623" width="5.75" style="8" customWidth="1"/>
    <col min="15624" max="15624" width="3.125" style="8" customWidth="1"/>
    <col min="15625" max="15625" width="12.875" style="8" customWidth="1"/>
    <col min="15626" max="15626" width="2.875" style="8" customWidth="1"/>
    <col min="15627" max="15627" width="83.875" style="8" customWidth="1"/>
    <col min="15628" max="15872" width="11.375" style="8"/>
    <col min="15873" max="15873" width="16.75" style="8" customWidth="1"/>
    <col min="15874" max="15874" width="11.125" style="8" customWidth="1"/>
    <col min="15875" max="15875" width="3.75" style="8" bestFit="1" customWidth="1"/>
    <col min="15876" max="15876" width="11.125" style="8" customWidth="1"/>
    <col min="15877" max="15877" width="6" style="8" customWidth="1"/>
    <col min="15878" max="15878" width="5.125" style="8" customWidth="1"/>
    <col min="15879" max="15879" width="5.75" style="8" customWidth="1"/>
    <col min="15880" max="15880" width="3.125" style="8" customWidth="1"/>
    <col min="15881" max="15881" width="12.875" style="8" customWidth="1"/>
    <col min="15882" max="15882" width="2.875" style="8" customWidth="1"/>
    <col min="15883" max="15883" width="83.875" style="8" customWidth="1"/>
    <col min="15884" max="16128" width="11.375" style="8"/>
    <col min="16129" max="16129" width="16.75" style="8" customWidth="1"/>
    <col min="16130" max="16130" width="11.125" style="8" customWidth="1"/>
    <col min="16131" max="16131" width="3.75" style="8" bestFit="1" customWidth="1"/>
    <col min="16132" max="16132" width="11.125" style="8" customWidth="1"/>
    <col min="16133" max="16133" width="6" style="8" customWidth="1"/>
    <col min="16134" max="16134" width="5.125" style="8" customWidth="1"/>
    <col min="16135" max="16135" width="5.75" style="8" customWidth="1"/>
    <col min="16136" max="16136" width="3.125" style="8" customWidth="1"/>
    <col min="16137" max="16137" width="12.875" style="8" customWidth="1"/>
    <col min="16138" max="16138" width="2.875" style="8" customWidth="1"/>
    <col min="16139" max="16139" width="83.875" style="8" customWidth="1"/>
    <col min="16140" max="16384" width="11.375" style="8"/>
  </cols>
  <sheetData>
    <row r="1" spans="1:16" ht="30" customHeight="1" x14ac:dyDescent="0.15">
      <c r="A1" s="7" t="s">
        <v>55</v>
      </c>
      <c r="B1" s="7"/>
      <c r="D1" s="204" t="s">
        <v>25</v>
      </c>
      <c r="E1" s="204"/>
      <c r="F1" s="204"/>
      <c r="G1" s="204"/>
      <c r="H1" s="204"/>
      <c r="I1" s="204"/>
      <c r="J1" s="204"/>
      <c r="K1" s="204"/>
      <c r="L1" s="204"/>
      <c r="M1" s="204"/>
    </row>
    <row r="2" spans="1:16" ht="30" customHeight="1" x14ac:dyDescent="0.15">
      <c r="A2" s="206" t="s">
        <v>50</v>
      </c>
      <c r="B2" s="206"/>
      <c r="C2" s="206"/>
      <c r="D2" s="206"/>
      <c r="E2" s="206"/>
      <c r="F2" s="206"/>
      <c r="G2" s="206"/>
      <c r="H2" s="206"/>
      <c r="I2" s="206"/>
      <c r="J2" s="206"/>
      <c r="K2" s="206"/>
      <c r="L2" s="206"/>
      <c r="M2" s="206"/>
      <c r="N2" s="206"/>
    </row>
    <row r="3" spans="1:16" ht="30" customHeight="1" x14ac:dyDescent="0.15">
      <c r="A3" s="205" t="s">
        <v>30</v>
      </c>
      <c r="B3" s="205"/>
      <c r="C3" s="205" t="str">
        <f>IF('人件費総括表・遂行状況（様式8号別紙2-1）'!$B$3="",
     "",
     '人件費総括表・遂行状況（様式8号別紙2-1）'!$B$3)</f>
        <v/>
      </c>
      <c r="D3" s="205"/>
      <c r="E3" s="205"/>
      <c r="F3" s="105"/>
      <c r="G3" s="9"/>
      <c r="H3" s="9"/>
      <c r="I3" s="9"/>
      <c r="J3" s="9"/>
      <c r="K3" s="9"/>
      <c r="L3" s="9"/>
      <c r="M3" s="9"/>
    </row>
    <row r="4" spans="1:16" ht="30" customHeight="1" x14ac:dyDescent="0.15">
      <c r="A4" s="198" t="s">
        <v>14</v>
      </c>
      <c r="B4" s="198"/>
      <c r="C4" s="205" t="str">
        <f>IF(従業員別人件費総括表!$B$5="",
     "",
     従業員別人件費総括表!$B$5)</f>
        <v/>
      </c>
      <c r="D4" s="205"/>
      <c r="E4" s="205"/>
      <c r="F4" s="105"/>
      <c r="G4" s="10"/>
      <c r="H4" s="10"/>
      <c r="I4" s="10"/>
    </row>
    <row r="5" spans="1:16" ht="30" customHeight="1" x14ac:dyDescent="0.15">
      <c r="A5" s="198" t="s">
        <v>15</v>
      </c>
      <c r="B5" s="198"/>
      <c r="C5" s="199">
        <v>3230</v>
      </c>
      <c r="D5" s="199"/>
      <c r="E5" s="199"/>
      <c r="F5" s="10" t="s">
        <v>4</v>
      </c>
      <c r="H5" s="10"/>
      <c r="I5" s="10"/>
    </row>
    <row r="6" spans="1:16" ht="30" customHeight="1" thickBot="1" x14ac:dyDescent="0.2">
      <c r="A6" s="12" t="s">
        <v>29</v>
      </c>
      <c r="B6" s="12"/>
    </row>
    <row r="7" spans="1:16" s="13" customFormat="1" ht="22.5" customHeight="1" thickBot="1" x14ac:dyDescent="0.2">
      <c r="A7" s="200" t="s">
        <v>31</v>
      </c>
      <c r="B7" s="201"/>
      <c r="C7" s="202" t="s">
        <v>16</v>
      </c>
      <c r="D7" s="202"/>
      <c r="E7" s="202"/>
      <c r="F7" s="110" t="s">
        <v>49</v>
      </c>
      <c r="G7" s="187" t="s">
        <v>17</v>
      </c>
      <c r="H7" s="203"/>
      <c r="I7" s="203"/>
      <c r="J7" s="188"/>
      <c r="K7" s="187" t="s">
        <v>18</v>
      </c>
      <c r="L7" s="188"/>
      <c r="M7" s="14" t="s">
        <v>28</v>
      </c>
      <c r="N7" s="15" t="s">
        <v>19</v>
      </c>
      <c r="O7" s="16"/>
    </row>
    <row r="8" spans="1:16" ht="22.5" customHeight="1" thickBot="1" x14ac:dyDescent="0.2">
      <c r="A8" s="156">
        <v>44166</v>
      </c>
      <c r="B8" s="158" t="str">
        <f>IF(テーブル141542[[#This Row],[列1]]="",
    "",
    TEXT(テーブル141542[[#This Row],[列1]],"(aaa)"))</f>
        <v>(火)</v>
      </c>
      <c r="C8" s="155">
        <v>0.41666666666666669</v>
      </c>
      <c r="D8" s="17" t="s">
        <v>13</v>
      </c>
      <c r="E8" s="155">
        <v>0.75</v>
      </c>
      <c r="F8" s="155">
        <v>4.1666666666666664E-2</v>
      </c>
      <c r="G8" s="20">
        <f>IF(OR(テーブル141542[[#This Row],[列2]]="",
          テーブル141542[[#This Row],[列4]]=""),
     0,
     IFERROR(HOUR(テーブル141542[[#This Row],[列4]]-テーブル141542[[#This Row],[列15]]-テーブル141542[[#This Row],[列2]]),
                  IFERROR(HOUR(テーブル141542[[#This Row],[列4]]-テーブル141542[[#This Row],[列2]]),
                               0)))</f>
        <v>7</v>
      </c>
      <c r="H8" s="19" t="s">
        <v>22</v>
      </c>
      <c r="I8" s="20" t="str">
        <f>IF(OR(テーブル141542[[#This Row],[列2]]="",
          テーブル141542[[#This Row],[列4]]=""),
     "00",
     IF(ISERROR(MINUTE(テーブル141542[[#This Row],[列4]]-テーブル141542[[#This Row],[列15]]-テーブル141542[[#This Row],[列2]])),
        IF(ISERROR(MINUTE(テーブル141542[[#This Row],[列4]]-テーブル141542[[#This Row],[列2]])),
           "00",
           IF(MINUTE(テーブル141542[[#This Row],[列4]]-テーブル141542[[#This Row],[列2]])&lt;30,
              "00",
              30)),
        IF(MINUTE(テーブル141542[[#This Row],[列4]]-テーブル141542[[#This Row],[列15]]-テーブル141542[[#This Row],[列2]])&lt;30,
           "00",
           30)))</f>
        <v>00</v>
      </c>
      <c r="J8" s="21" t="s">
        <v>23</v>
      </c>
      <c r="K8" s="22">
        <f>IFERROR((テーブル141542[[#This Row],[列5]]+テーブル141542[[#This Row],[列7]]/60)*$C$5,"")</f>
        <v>22610</v>
      </c>
      <c r="L8" s="53" t="s">
        <v>4</v>
      </c>
      <c r="M8" s="154" t="s">
        <v>51</v>
      </c>
      <c r="N8" s="106"/>
      <c r="O8" s="50"/>
      <c r="P8" s="25"/>
    </row>
    <row r="9" spans="1:16" ht="22.5" customHeight="1" x14ac:dyDescent="0.15">
      <c r="A9" s="157"/>
      <c r="B9" s="159" t="str">
        <f>IF(テーブル141542[[#This Row],[列1]]="",
    "",
    TEXT(テーブル141542[[#This Row],[列1]],"(aaa)"))</f>
        <v/>
      </c>
      <c r="C9" s="136" t="s">
        <v>32</v>
      </c>
      <c r="D9" s="59" t="s">
        <v>13</v>
      </c>
      <c r="E9" s="141" t="s">
        <v>32</v>
      </c>
      <c r="F9" s="142" t="s">
        <v>32</v>
      </c>
      <c r="G9" s="27">
        <f>IF(OR(テーブル141542[[#This Row],[列2]]="",
          テーブル141542[[#This Row],[列4]]=""),
     0,
     IFERROR(HOUR(テーブル141542[[#This Row],[列4]]-テーブル141542[[#This Row],[列15]]-テーブル141542[[#This Row],[列2]]),
                  IFERROR(HOUR(テーブル141542[[#This Row],[列4]]-テーブル141542[[#This Row],[列2]]),
                               0)))</f>
        <v>0</v>
      </c>
      <c r="H9" s="28" t="s">
        <v>22</v>
      </c>
      <c r="I9" s="29" t="str">
        <f>IF(OR(テーブル141542[[#This Row],[列2]]="",
          テーブル141542[[#This Row],[列4]]=""),
     "00",
     IF(ISERROR(MINUTE(テーブル141542[[#This Row],[列4]]-テーブル141542[[#This Row],[列15]]-テーブル141542[[#This Row],[列2]])),
        IF(ISERROR(MINUTE(テーブル141542[[#This Row],[列4]]-テーブル141542[[#This Row],[列2]])),
           "00",
           IF(MINUTE(テーブル141542[[#This Row],[列4]]-テーブル141542[[#This Row],[列2]])&lt;30,
              "00",
              30)),
        IF(MINUTE(テーブル141542[[#This Row],[列4]]-テーブル141542[[#This Row],[列15]]-テーブル141542[[#This Row],[列2]])&lt;30,
           "00",
           30)))</f>
        <v>00</v>
      </c>
      <c r="J9" s="30" t="s">
        <v>23</v>
      </c>
      <c r="K9" s="31">
        <f>IFERROR((テーブル141542[[#This Row],[列5]]+テーブル141542[[#This Row],[列7]]/60)*$C$5,"")</f>
        <v>0</v>
      </c>
      <c r="L9" s="32" t="s">
        <v>4</v>
      </c>
      <c r="M9" s="148"/>
      <c r="N9" s="33"/>
      <c r="O9" s="50"/>
      <c r="P9" s="25"/>
    </row>
    <row r="10" spans="1:16" ht="22.5" customHeight="1" x14ac:dyDescent="0.15">
      <c r="A10" s="137"/>
      <c r="B10" s="160" t="str">
        <f>IF(テーブル141542[[#This Row],[列1]]="",
    "",
    TEXT(テーブル141542[[#This Row],[列1]],"(aaa)"))</f>
        <v/>
      </c>
      <c r="C10" s="138" t="s">
        <v>32</v>
      </c>
      <c r="D10" s="59" t="s">
        <v>13</v>
      </c>
      <c r="E10" s="143" t="s">
        <v>32</v>
      </c>
      <c r="F10" s="144" t="s">
        <v>32</v>
      </c>
      <c r="G10" s="27">
        <f>IF(OR(テーブル141542[[#This Row],[列2]]="",
          テーブル141542[[#This Row],[列4]]=""),
     0,
     IFERROR(HOUR(テーブル141542[[#This Row],[列4]]-テーブル141542[[#This Row],[列15]]-テーブル141542[[#This Row],[列2]]),
                  IFERROR(HOUR(テーブル141542[[#This Row],[列4]]-テーブル141542[[#This Row],[列2]]),
                               0)))</f>
        <v>0</v>
      </c>
      <c r="H10" s="28" t="s">
        <v>22</v>
      </c>
      <c r="I10" s="34" t="str">
        <f>IF(OR(テーブル141542[[#This Row],[列2]]="",
          テーブル141542[[#This Row],[列4]]=""),
     "00",
     IF(ISERROR(MINUTE(テーブル141542[[#This Row],[列4]]-テーブル141542[[#This Row],[列15]]-テーブル141542[[#This Row],[列2]])),
        IF(ISERROR(MINUTE(テーブル141542[[#This Row],[列4]]-テーブル141542[[#This Row],[列2]])),
           "00",
           IF(MINUTE(テーブル141542[[#This Row],[列4]]-テーブル141542[[#This Row],[列2]])&lt;30,
              "00",
              30)),
        IF(MINUTE(テーブル141542[[#This Row],[列4]]-テーブル141542[[#This Row],[列15]]-テーブル141542[[#This Row],[列2]])&lt;30,
           "00",
           30)))</f>
        <v>00</v>
      </c>
      <c r="J10" s="30" t="s">
        <v>23</v>
      </c>
      <c r="K10" s="31">
        <f>IFERROR((テーブル141542[[#This Row],[列5]]+テーブル141542[[#This Row],[列7]]/60)*$C$5,"")</f>
        <v>0</v>
      </c>
      <c r="L10" s="32" t="s">
        <v>4</v>
      </c>
      <c r="M10" s="149"/>
      <c r="N10" s="33"/>
      <c r="O10" s="50"/>
      <c r="P10" s="25"/>
    </row>
    <row r="11" spans="1:16" ht="22.5" customHeight="1" x14ac:dyDescent="0.15">
      <c r="A11" s="137"/>
      <c r="B11" s="160" t="str">
        <f>IF(テーブル141542[[#This Row],[列1]]="",
    "",
    TEXT(テーブル141542[[#This Row],[列1]],"(aaa)"))</f>
        <v/>
      </c>
      <c r="C11" s="138" t="s">
        <v>20</v>
      </c>
      <c r="D11" s="59" t="s">
        <v>21</v>
      </c>
      <c r="E11" s="143" t="s">
        <v>20</v>
      </c>
      <c r="F11" s="144" t="s">
        <v>32</v>
      </c>
      <c r="G11" s="27">
        <f>IF(OR(テーブル141542[[#This Row],[列2]]="",
          テーブル141542[[#This Row],[列4]]=""),
     0,
     IFERROR(HOUR(テーブル141542[[#This Row],[列4]]-テーブル141542[[#This Row],[列15]]-テーブル141542[[#This Row],[列2]]),
                  IFERROR(HOUR(テーブル141542[[#This Row],[列4]]-テーブル141542[[#This Row],[列2]]),
                               0)))</f>
        <v>0</v>
      </c>
      <c r="H11" s="28" t="s">
        <v>22</v>
      </c>
      <c r="I11" s="34" t="str">
        <f>IF(OR(テーブル141542[[#This Row],[列2]]="",
          テーブル141542[[#This Row],[列4]]=""),
     "00",
     IF(ISERROR(MINUTE(テーブル141542[[#This Row],[列4]]-テーブル141542[[#This Row],[列15]]-テーブル141542[[#This Row],[列2]])),
        IF(ISERROR(MINUTE(テーブル141542[[#This Row],[列4]]-テーブル141542[[#This Row],[列2]])),
           "00",
           IF(MINUTE(テーブル141542[[#This Row],[列4]]-テーブル141542[[#This Row],[列2]])&lt;30,
              "00",
              30)),
        IF(MINUTE(テーブル141542[[#This Row],[列4]]-テーブル141542[[#This Row],[列15]]-テーブル141542[[#This Row],[列2]])&lt;30,
           "00",
           30)))</f>
        <v>00</v>
      </c>
      <c r="J11" s="30" t="s">
        <v>23</v>
      </c>
      <c r="K11" s="31">
        <f>IFERROR((テーブル141542[[#This Row],[列5]]+テーブル141542[[#This Row],[列7]]/60)*$C$5,"")</f>
        <v>0</v>
      </c>
      <c r="L11" s="32" t="s">
        <v>4</v>
      </c>
      <c r="M11" s="149"/>
      <c r="N11" s="33"/>
      <c r="O11" s="50"/>
      <c r="P11" s="25"/>
    </row>
    <row r="12" spans="1:16" ht="22.5" customHeight="1" x14ac:dyDescent="0.15">
      <c r="A12" s="137"/>
      <c r="B12" s="160" t="str">
        <f>IF(テーブル141542[[#This Row],[列1]]="",
    "",
    TEXT(テーブル141542[[#This Row],[列1]],"(aaa)"))</f>
        <v/>
      </c>
      <c r="C12" s="138" t="s">
        <v>20</v>
      </c>
      <c r="D12" s="59" t="s">
        <v>21</v>
      </c>
      <c r="E12" s="143" t="s">
        <v>20</v>
      </c>
      <c r="F12" s="144" t="s">
        <v>32</v>
      </c>
      <c r="G12" s="27">
        <f>IF(OR(テーブル141542[[#This Row],[列2]]="",
          テーブル141542[[#This Row],[列4]]=""),
     0,
     IFERROR(HOUR(テーブル141542[[#This Row],[列4]]-テーブル141542[[#This Row],[列15]]-テーブル141542[[#This Row],[列2]]),
                  IFERROR(HOUR(テーブル141542[[#This Row],[列4]]-テーブル141542[[#This Row],[列2]]),
                               0)))</f>
        <v>0</v>
      </c>
      <c r="H12" s="28" t="s">
        <v>22</v>
      </c>
      <c r="I12" s="34" t="str">
        <f>IF(OR(テーブル141542[[#This Row],[列2]]="",
          テーブル141542[[#This Row],[列4]]=""),
     "00",
     IF(ISERROR(MINUTE(テーブル141542[[#This Row],[列4]]-テーブル141542[[#This Row],[列15]]-テーブル141542[[#This Row],[列2]])),
        IF(ISERROR(MINUTE(テーブル141542[[#This Row],[列4]]-テーブル141542[[#This Row],[列2]])),
           "00",
           IF(MINUTE(テーブル141542[[#This Row],[列4]]-テーブル141542[[#This Row],[列2]])&lt;30,
              "00",
              30)),
        IF(MINUTE(テーブル141542[[#This Row],[列4]]-テーブル141542[[#This Row],[列15]]-テーブル141542[[#This Row],[列2]])&lt;30,
           "00",
           30)))</f>
        <v>00</v>
      </c>
      <c r="J12" s="30" t="s">
        <v>23</v>
      </c>
      <c r="K12" s="31">
        <f>IFERROR((テーブル141542[[#This Row],[列5]]+テーブル141542[[#This Row],[列7]]/60)*$C$5,"")</f>
        <v>0</v>
      </c>
      <c r="L12" s="32" t="s">
        <v>4</v>
      </c>
      <c r="M12" s="149"/>
      <c r="N12" s="33"/>
      <c r="O12" s="50"/>
      <c r="P12" s="25"/>
    </row>
    <row r="13" spans="1:16" ht="22.5" customHeight="1" x14ac:dyDescent="0.15">
      <c r="A13" s="137"/>
      <c r="B13" s="160" t="str">
        <f>IF(テーブル141542[[#This Row],[列1]]="",
    "",
    TEXT(テーブル141542[[#This Row],[列1]],"(aaa)"))</f>
        <v/>
      </c>
      <c r="C13" s="138" t="s">
        <v>20</v>
      </c>
      <c r="D13" s="59" t="s">
        <v>21</v>
      </c>
      <c r="E13" s="143" t="s">
        <v>20</v>
      </c>
      <c r="F13" s="144" t="s">
        <v>32</v>
      </c>
      <c r="G13" s="27">
        <f>IF(OR(テーブル141542[[#This Row],[列2]]="",
          テーブル141542[[#This Row],[列4]]=""),
     0,
     IFERROR(HOUR(テーブル141542[[#This Row],[列4]]-テーブル141542[[#This Row],[列15]]-テーブル141542[[#This Row],[列2]]),
                  IFERROR(HOUR(テーブル141542[[#This Row],[列4]]-テーブル141542[[#This Row],[列2]]),
                               0)))</f>
        <v>0</v>
      </c>
      <c r="H13" s="28" t="s">
        <v>22</v>
      </c>
      <c r="I13" s="34" t="str">
        <f>IF(OR(テーブル141542[[#This Row],[列2]]="",
          テーブル141542[[#This Row],[列4]]=""),
     "00",
     IF(ISERROR(MINUTE(テーブル141542[[#This Row],[列4]]-テーブル141542[[#This Row],[列15]]-テーブル141542[[#This Row],[列2]])),
        IF(ISERROR(MINUTE(テーブル141542[[#This Row],[列4]]-テーブル141542[[#This Row],[列2]])),
           "00",
           IF(MINUTE(テーブル141542[[#This Row],[列4]]-テーブル141542[[#This Row],[列2]])&lt;30,
              "00",
              30)),
        IF(MINUTE(テーブル141542[[#This Row],[列4]]-テーブル141542[[#This Row],[列15]]-テーブル141542[[#This Row],[列2]])&lt;30,
           "00",
           30)))</f>
        <v>00</v>
      </c>
      <c r="J13" s="30" t="s">
        <v>23</v>
      </c>
      <c r="K13" s="31">
        <f>IFERROR((テーブル141542[[#This Row],[列5]]+テーブル141542[[#This Row],[列7]]/60)*$C$5,"")</f>
        <v>0</v>
      </c>
      <c r="L13" s="32" t="s">
        <v>4</v>
      </c>
      <c r="M13" s="149"/>
      <c r="N13" s="33"/>
      <c r="O13" s="50"/>
      <c r="P13" s="25"/>
    </row>
    <row r="14" spans="1:16" ht="22.5" customHeight="1" x14ac:dyDescent="0.15">
      <c r="A14" s="137"/>
      <c r="B14" s="160" t="str">
        <f>IF(テーブル141542[[#This Row],[列1]]="",
    "",
    TEXT(テーブル141542[[#This Row],[列1]],"(aaa)"))</f>
        <v/>
      </c>
      <c r="C14" s="138" t="s">
        <v>20</v>
      </c>
      <c r="D14" s="59" t="s">
        <v>21</v>
      </c>
      <c r="E14" s="143" t="s">
        <v>20</v>
      </c>
      <c r="F14" s="144" t="s">
        <v>32</v>
      </c>
      <c r="G14" s="27">
        <f>IF(OR(テーブル141542[[#This Row],[列2]]="",
          テーブル141542[[#This Row],[列4]]=""),
     0,
     IFERROR(HOUR(テーブル141542[[#This Row],[列4]]-テーブル141542[[#This Row],[列15]]-テーブル141542[[#This Row],[列2]]),
                  IFERROR(HOUR(テーブル141542[[#This Row],[列4]]-テーブル141542[[#This Row],[列2]]),
                               0)))</f>
        <v>0</v>
      </c>
      <c r="H14" s="28" t="s">
        <v>22</v>
      </c>
      <c r="I14" s="34" t="str">
        <f>IF(OR(テーブル141542[[#This Row],[列2]]="",
          テーブル141542[[#This Row],[列4]]=""),
     "00",
     IF(ISERROR(MINUTE(テーブル141542[[#This Row],[列4]]-テーブル141542[[#This Row],[列15]]-テーブル141542[[#This Row],[列2]])),
        IF(ISERROR(MINUTE(テーブル141542[[#This Row],[列4]]-テーブル141542[[#This Row],[列2]])),
           "00",
           IF(MINUTE(テーブル141542[[#This Row],[列4]]-テーブル141542[[#This Row],[列2]])&lt;30,
              "00",
              30)),
        IF(MINUTE(テーブル141542[[#This Row],[列4]]-テーブル141542[[#This Row],[列15]]-テーブル141542[[#This Row],[列2]])&lt;30,
           "00",
           30)))</f>
        <v>00</v>
      </c>
      <c r="J14" s="30" t="s">
        <v>23</v>
      </c>
      <c r="K14" s="31">
        <f>IFERROR((テーブル141542[[#This Row],[列5]]+テーブル141542[[#This Row],[列7]]/60)*$C$5,"")</f>
        <v>0</v>
      </c>
      <c r="L14" s="32" t="s">
        <v>4</v>
      </c>
      <c r="M14" s="149"/>
      <c r="N14" s="33"/>
      <c r="O14" s="50"/>
      <c r="P14" s="25"/>
    </row>
    <row r="15" spans="1:16" ht="22.5" customHeight="1" x14ac:dyDescent="0.15">
      <c r="A15" s="137"/>
      <c r="B15" s="160" t="str">
        <f>IF(テーブル141542[[#This Row],[列1]]="",
    "",
    TEXT(テーブル141542[[#This Row],[列1]],"(aaa)"))</f>
        <v/>
      </c>
      <c r="C15" s="138" t="s">
        <v>20</v>
      </c>
      <c r="D15" s="59" t="s">
        <v>21</v>
      </c>
      <c r="E15" s="143" t="s">
        <v>20</v>
      </c>
      <c r="F15" s="144" t="s">
        <v>32</v>
      </c>
      <c r="G15" s="27">
        <f>IF(OR(テーブル141542[[#This Row],[列2]]="",
          テーブル141542[[#This Row],[列4]]=""),
     0,
     IFERROR(HOUR(テーブル141542[[#This Row],[列4]]-テーブル141542[[#This Row],[列15]]-テーブル141542[[#This Row],[列2]]),
                  IFERROR(HOUR(テーブル141542[[#This Row],[列4]]-テーブル141542[[#This Row],[列2]]),
                               0)))</f>
        <v>0</v>
      </c>
      <c r="H15" s="28" t="s">
        <v>22</v>
      </c>
      <c r="I15" s="34" t="str">
        <f>IF(OR(テーブル141542[[#This Row],[列2]]="",
          テーブル141542[[#This Row],[列4]]=""),
     "00",
     IF(ISERROR(MINUTE(テーブル141542[[#This Row],[列4]]-テーブル141542[[#This Row],[列15]]-テーブル141542[[#This Row],[列2]])),
        IF(ISERROR(MINUTE(テーブル141542[[#This Row],[列4]]-テーブル141542[[#This Row],[列2]])),
           "00",
           IF(MINUTE(テーブル141542[[#This Row],[列4]]-テーブル141542[[#This Row],[列2]])&lt;30,
              "00",
              30)),
        IF(MINUTE(テーブル141542[[#This Row],[列4]]-テーブル141542[[#This Row],[列15]]-テーブル141542[[#This Row],[列2]])&lt;30,
           "00",
           30)))</f>
        <v>00</v>
      </c>
      <c r="J15" s="30" t="s">
        <v>23</v>
      </c>
      <c r="K15" s="31">
        <f>IFERROR((テーブル141542[[#This Row],[列5]]+テーブル141542[[#This Row],[列7]]/60)*$C$5,"")</f>
        <v>0</v>
      </c>
      <c r="L15" s="32" t="s">
        <v>4</v>
      </c>
      <c r="M15" s="149"/>
      <c r="N15" s="33"/>
      <c r="O15" s="50"/>
      <c r="P15" s="25"/>
    </row>
    <row r="16" spans="1:16" ht="22.5" customHeight="1" x14ac:dyDescent="0.15">
      <c r="A16" s="137"/>
      <c r="B16" s="160" t="str">
        <f>IF(テーブル141542[[#This Row],[列1]]="",
    "",
    TEXT(テーブル141542[[#This Row],[列1]],"(aaa)"))</f>
        <v/>
      </c>
      <c r="C16" s="138" t="s">
        <v>20</v>
      </c>
      <c r="D16" s="59" t="s">
        <v>21</v>
      </c>
      <c r="E16" s="143" t="s">
        <v>20</v>
      </c>
      <c r="F16" s="144" t="s">
        <v>32</v>
      </c>
      <c r="G16" s="27">
        <f>IF(OR(テーブル141542[[#This Row],[列2]]="",
          テーブル141542[[#This Row],[列4]]=""),
     0,
     IFERROR(HOUR(テーブル141542[[#This Row],[列4]]-テーブル141542[[#This Row],[列15]]-テーブル141542[[#This Row],[列2]]),
                  IFERROR(HOUR(テーブル141542[[#This Row],[列4]]-テーブル141542[[#This Row],[列2]]),
                               0)))</f>
        <v>0</v>
      </c>
      <c r="H16" s="28" t="s">
        <v>22</v>
      </c>
      <c r="I16" s="34" t="str">
        <f>IF(OR(テーブル141542[[#This Row],[列2]]="",
          テーブル141542[[#This Row],[列4]]=""),
     "00",
     IF(ISERROR(MINUTE(テーブル141542[[#This Row],[列4]]-テーブル141542[[#This Row],[列15]]-テーブル141542[[#This Row],[列2]])),
        IF(ISERROR(MINUTE(テーブル141542[[#This Row],[列4]]-テーブル141542[[#This Row],[列2]])),
           "00",
           IF(MINUTE(テーブル141542[[#This Row],[列4]]-テーブル141542[[#This Row],[列2]])&lt;30,
              "00",
              30)),
        IF(MINUTE(テーブル141542[[#This Row],[列4]]-テーブル141542[[#This Row],[列15]]-テーブル141542[[#This Row],[列2]])&lt;30,
           "00",
           30)))</f>
        <v>00</v>
      </c>
      <c r="J16" s="30" t="s">
        <v>23</v>
      </c>
      <c r="K16" s="31">
        <f>IFERROR((テーブル141542[[#This Row],[列5]]+テーブル141542[[#This Row],[列7]]/60)*$C$5,"")</f>
        <v>0</v>
      </c>
      <c r="L16" s="32" t="s">
        <v>4</v>
      </c>
      <c r="M16" s="149"/>
      <c r="N16" s="33"/>
      <c r="O16" s="50"/>
      <c r="P16" s="25"/>
    </row>
    <row r="17" spans="1:16" ht="22.5" customHeight="1" x14ac:dyDescent="0.15">
      <c r="A17" s="137"/>
      <c r="B17" s="160" t="str">
        <f>IF(テーブル141542[[#This Row],[列1]]="",
    "",
    TEXT(テーブル141542[[#This Row],[列1]],"(aaa)"))</f>
        <v/>
      </c>
      <c r="C17" s="138" t="s">
        <v>20</v>
      </c>
      <c r="D17" s="59" t="s">
        <v>21</v>
      </c>
      <c r="E17" s="143" t="s">
        <v>20</v>
      </c>
      <c r="F17" s="144" t="s">
        <v>32</v>
      </c>
      <c r="G17" s="27">
        <f>IF(OR(テーブル141542[[#This Row],[列2]]="",
          テーブル141542[[#This Row],[列4]]=""),
     0,
     IFERROR(HOUR(テーブル141542[[#This Row],[列4]]-テーブル141542[[#This Row],[列15]]-テーブル141542[[#This Row],[列2]]),
                  IFERROR(HOUR(テーブル141542[[#This Row],[列4]]-テーブル141542[[#This Row],[列2]]),
                               0)))</f>
        <v>0</v>
      </c>
      <c r="H17" s="28" t="s">
        <v>22</v>
      </c>
      <c r="I17" s="34" t="str">
        <f>IF(OR(テーブル141542[[#This Row],[列2]]="",
          テーブル141542[[#This Row],[列4]]=""),
     "00",
     IF(ISERROR(MINUTE(テーブル141542[[#This Row],[列4]]-テーブル141542[[#This Row],[列15]]-テーブル141542[[#This Row],[列2]])),
        IF(ISERROR(MINUTE(テーブル141542[[#This Row],[列4]]-テーブル141542[[#This Row],[列2]])),
           "00",
           IF(MINUTE(テーブル141542[[#This Row],[列4]]-テーブル141542[[#This Row],[列2]])&lt;30,
              "00",
              30)),
        IF(MINUTE(テーブル141542[[#This Row],[列4]]-テーブル141542[[#This Row],[列15]]-テーブル141542[[#This Row],[列2]])&lt;30,
           "00",
           30)))</f>
        <v>00</v>
      </c>
      <c r="J17" s="30" t="s">
        <v>23</v>
      </c>
      <c r="K17" s="31">
        <f>IFERROR((テーブル141542[[#This Row],[列5]]+テーブル141542[[#This Row],[列7]]/60)*$C$5,"")</f>
        <v>0</v>
      </c>
      <c r="L17" s="32" t="s">
        <v>4</v>
      </c>
      <c r="M17" s="149"/>
      <c r="N17" s="33"/>
      <c r="O17" s="50"/>
      <c r="P17" s="25"/>
    </row>
    <row r="18" spans="1:16" ht="22.5" customHeight="1" x14ac:dyDescent="0.15">
      <c r="A18" s="137"/>
      <c r="B18" s="160" t="str">
        <f>IF(テーブル141542[[#This Row],[列1]]="",
    "",
    TEXT(テーブル141542[[#This Row],[列1]],"(aaa)"))</f>
        <v/>
      </c>
      <c r="C18" s="138" t="s">
        <v>20</v>
      </c>
      <c r="D18" s="59" t="s">
        <v>21</v>
      </c>
      <c r="E18" s="143" t="s">
        <v>20</v>
      </c>
      <c r="F18" s="144" t="s">
        <v>32</v>
      </c>
      <c r="G18" s="27">
        <f>IF(OR(テーブル141542[[#This Row],[列2]]="",
          テーブル141542[[#This Row],[列4]]=""),
     0,
     IFERROR(HOUR(テーブル141542[[#This Row],[列4]]-テーブル141542[[#This Row],[列15]]-テーブル141542[[#This Row],[列2]]),
                  IFERROR(HOUR(テーブル141542[[#This Row],[列4]]-テーブル141542[[#This Row],[列2]]),
                               0)))</f>
        <v>0</v>
      </c>
      <c r="H18" s="28" t="s">
        <v>22</v>
      </c>
      <c r="I18" s="34" t="str">
        <f>IF(OR(テーブル141542[[#This Row],[列2]]="",
          テーブル141542[[#This Row],[列4]]=""),
     "00",
     IF(ISERROR(MINUTE(テーブル141542[[#This Row],[列4]]-テーブル141542[[#This Row],[列15]]-テーブル141542[[#This Row],[列2]])),
        IF(ISERROR(MINUTE(テーブル141542[[#This Row],[列4]]-テーブル141542[[#This Row],[列2]])),
           "00",
           IF(MINUTE(テーブル141542[[#This Row],[列4]]-テーブル141542[[#This Row],[列2]])&lt;30,
              "00",
              30)),
        IF(MINUTE(テーブル141542[[#This Row],[列4]]-テーブル141542[[#This Row],[列15]]-テーブル141542[[#This Row],[列2]])&lt;30,
           "00",
           30)))</f>
        <v>00</v>
      </c>
      <c r="J18" s="30" t="s">
        <v>23</v>
      </c>
      <c r="K18" s="31">
        <f>IFERROR((テーブル141542[[#This Row],[列5]]+テーブル141542[[#This Row],[列7]]/60)*$C$5,"")</f>
        <v>0</v>
      </c>
      <c r="L18" s="32" t="s">
        <v>4</v>
      </c>
      <c r="M18" s="149"/>
      <c r="N18" s="33"/>
      <c r="O18" s="50"/>
      <c r="P18" s="25"/>
    </row>
    <row r="19" spans="1:16" ht="22.5" customHeight="1" x14ac:dyDescent="0.15">
      <c r="A19" s="137"/>
      <c r="B19" s="160" t="str">
        <f>IF(テーブル141542[[#This Row],[列1]]="",
    "",
    TEXT(テーブル141542[[#This Row],[列1]],"(aaa)"))</f>
        <v/>
      </c>
      <c r="C19" s="138" t="s">
        <v>20</v>
      </c>
      <c r="D19" s="59" t="s">
        <v>21</v>
      </c>
      <c r="E19" s="143" t="s">
        <v>20</v>
      </c>
      <c r="F19" s="144" t="s">
        <v>32</v>
      </c>
      <c r="G19" s="27">
        <f>IF(OR(テーブル141542[[#This Row],[列2]]="",
          テーブル141542[[#This Row],[列4]]=""),
     0,
     IFERROR(HOUR(テーブル141542[[#This Row],[列4]]-テーブル141542[[#This Row],[列15]]-テーブル141542[[#This Row],[列2]]),
                  IFERROR(HOUR(テーブル141542[[#This Row],[列4]]-テーブル141542[[#This Row],[列2]]),
                               0)))</f>
        <v>0</v>
      </c>
      <c r="H19" s="28" t="s">
        <v>22</v>
      </c>
      <c r="I19" s="34" t="str">
        <f>IF(OR(テーブル141542[[#This Row],[列2]]="",
          テーブル141542[[#This Row],[列4]]=""),
     "00",
     IF(ISERROR(MINUTE(テーブル141542[[#This Row],[列4]]-テーブル141542[[#This Row],[列15]]-テーブル141542[[#This Row],[列2]])),
        IF(ISERROR(MINUTE(テーブル141542[[#This Row],[列4]]-テーブル141542[[#This Row],[列2]])),
           "00",
           IF(MINUTE(テーブル141542[[#This Row],[列4]]-テーブル141542[[#This Row],[列2]])&lt;30,
              "00",
              30)),
        IF(MINUTE(テーブル141542[[#This Row],[列4]]-テーブル141542[[#This Row],[列15]]-テーブル141542[[#This Row],[列2]])&lt;30,
           "00",
           30)))</f>
        <v>00</v>
      </c>
      <c r="J19" s="30" t="s">
        <v>23</v>
      </c>
      <c r="K19" s="31">
        <f>IFERROR((テーブル141542[[#This Row],[列5]]+テーブル141542[[#This Row],[列7]]/60)*$C$5,"")</f>
        <v>0</v>
      </c>
      <c r="L19" s="32" t="s">
        <v>4</v>
      </c>
      <c r="M19" s="149"/>
      <c r="N19" s="33"/>
      <c r="O19" s="50"/>
      <c r="P19" s="25"/>
    </row>
    <row r="20" spans="1:16" ht="22.5" customHeight="1" x14ac:dyDescent="0.15">
      <c r="A20" s="137"/>
      <c r="B20" s="160" t="str">
        <f>IF(テーブル141542[[#This Row],[列1]]="",
    "",
    TEXT(テーブル141542[[#This Row],[列1]],"(aaa)"))</f>
        <v/>
      </c>
      <c r="C20" s="138" t="s">
        <v>20</v>
      </c>
      <c r="D20" s="59" t="s">
        <v>21</v>
      </c>
      <c r="E20" s="143" t="s">
        <v>20</v>
      </c>
      <c r="F20" s="144" t="s">
        <v>32</v>
      </c>
      <c r="G20" s="27">
        <f>IF(OR(テーブル141542[[#This Row],[列2]]="",
          テーブル141542[[#This Row],[列4]]=""),
     0,
     IFERROR(HOUR(テーブル141542[[#This Row],[列4]]-テーブル141542[[#This Row],[列15]]-テーブル141542[[#This Row],[列2]]),
                  IFERROR(HOUR(テーブル141542[[#This Row],[列4]]-テーブル141542[[#This Row],[列2]]),
                               0)))</f>
        <v>0</v>
      </c>
      <c r="H20" s="28" t="s">
        <v>22</v>
      </c>
      <c r="I20" s="34" t="str">
        <f>IF(OR(テーブル141542[[#This Row],[列2]]="",
          テーブル141542[[#This Row],[列4]]=""),
     "00",
     IF(ISERROR(MINUTE(テーブル141542[[#This Row],[列4]]-テーブル141542[[#This Row],[列15]]-テーブル141542[[#This Row],[列2]])),
        IF(ISERROR(MINUTE(テーブル141542[[#This Row],[列4]]-テーブル141542[[#This Row],[列2]])),
           "00",
           IF(MINUTE(テーブル141542[[#This Row],[列4]]-テーブル141542[[#This Row],[列2]])&lt;30,
              "00",
              30)),
        IF(MINUTE(テーブル141542[[#This Row],[列4]]-テーブル141542[[#This Row],[列15]]-テーブル141542[[#This Row],[列2]])&lt;30,
           "00",
           30)))</f>
        <v>00</v>
      </c>
      <c r="J20" s="30" t="s">
        <v>23</v>
      </c>
      <c r="K20" s="31">
        <f>IFERROR((テーブル141542[[#This Row],[列5]]+テーブル141542[[#This Row],[列7]]/60)*$C$5,"")</f>
        <v>0</v>
      </c>
      <c r="L20" s="32" t="s">
        <v>4</v>
      </c>
      <c r="M20" s="149"/>
      <c r="N20" s="33"/>
      <c r="O20" s="50"/>
      <c r="P20" s="25"/>
    </row>
    <row r="21" spans="1:16" ht="22.5" customHeight="1" x14ac:dyDescent="0.15">
      <c r="A21" s="137"/>
      <c r="B21" s="160" t="str">
        <f>IF(テーブル141542[[#This Row],[列1]]="",
    "",
    TEXT(テーブル141542[[#This Row],[列1]],"(aaa)"))</f>
        <v/>
      </c>
      <c r="C21" s="138" t="s">
        <v>20</v>
      </c>
      <c r="D21" s="59" t="s">
        <v>21</v>
      </c>
      <c r="E21" s="143" t="s">
        <v>20</v>
      </c>
      <c r="F21" s="144" t="s">
        <v>32</v>
      </c>
      <c r="G21" s="27">
        <f>IF(OR(テーブル141542[[#This Row],[列2]]="",
          テーブル141542[[#This Row],[列4]]=""),
     0,
     IFERROR(HOUR(テーブル141542[[#This Row],[列4]]-テーブル141542[[#This Row],[列15]]-テーブル141542[[#This Row],[列2]]),
                  IFERROR(HOUR(テーブル141542[[#This Row],[列4]]-テーブル141542[[#This Row],[列2]]),
                               0)))</f>
        <v>0</v>
      </c>
      <c r="H21" s="28" t="s">
        <v>22</v>
      </c>
      <c r="I21" s="34" t="str">
        <f>IF(OR(テーブル141542[[#This Row],[列2]]="",
          テーブル141542[[#This Row],[列4]]=""),
     "00",
     IF(ISERROR(MINUTE(テーブル141542[[#This Row],[列4]]-テーブル141542[[#This Row],[列15]]-テーブル141542[[#This Row],[列2]])),
        IF(ISERROR(MINUTE(テーブル141542[[#This Row],[列4]]-テーブル141542[[#This Row],[列2]])),
           "00",
           IF(MINUTE(テーブル141542[[#This Row],[列4]]-テーブル141542[[#This Row],[列2]])&lt;30,
              "00",
              30)),
        IF(MINUTE(テーブル141542[[#This Row],[列4]]-テーブル141542[[#This Row],[列15]]-テーブル141542[[#This Row],[列2]])&lt;30,
           "00",
           30)))</f>
        <v>00</v>
      </c>
      <c r="J21" s="30" t="s">
        <v>23</v>
      </c>
      <c r="K21" s="31">
        <f>IFERROR((テーブル141542[[#This Row],[列5]]+テーブル141542[[#This Row],[列7]]/60)*$C$5,"")</f>
        <v>0</v>
      </c>
      <c r="L21" s="32" t="s">
        <v>4</v>
      </c>
      <c r="M21" s="149"/>
      <c r="N21" s="33"/>
      <c r="O21" s="50"/>
      <c r="P21" s="25"/>
    </row>
    <row r="22" spans="1:16" ht="22.5" customHeight="1" x14ac:dyDescent="0.15">
      <c r="A22" s="137"/>
      <c r="B22" s="160" t="str">
        <f>IF(テーブル141542[[#This Row],[列1]]="",
    "",
    TEXT(テーブル141542[[#This Row],[列1]],"(aaa)"))</f>
        <v/>
      </c>
      <c r="C22" s="138" t="s">
        <v>20</v>
      </c>
      <c r="D22" s="59" t="s">
        <v>21</v>
      </c>
      <c r="E22" s="143" t="s">
        <v>20</v>
      </c>
      <c r="F22" s="144" t="s">
        <v>32</v>
      </c>
      <c r="G22" s="27">
        <f>IF(OR(テーブル141542[[#This Row],[列2]]="",
          テーブル141542[[#This Row],[列4]]=""),
     0,
     IFERROR(HOUR(テーブル141542[[#This Row],[列4]]-テーブル141542[[#This Row],[列15]]-テーブル141542[[#This Row],[列2]]),
                  IFERROR(HOUR(テーブル141542[[#This Row],[列4]]-テーブル141542[[#This Row],[列2]]),
                               0)))</f>
        <v>0</v>
      </c>
      <c r="H22" s="28" t="s">
        <v>22</v>
      </c>
      <c r="I22" s="34" t="str">
        <f>IF(OR(テーブル141542[[#This Row],[列2]]="",
          テーブル141542[[#This Row],[列4]]=""),
     "00",
     IF(ISERROR(MINUTE(テーブル141542[[#This Row],[列4]]-テーブル141542[[#This Row],[列15]]-テーブル141542[[#This Row],[列2]])),
        IF(ISERROR(MINUTE(テーブル141542[[#This Row],[列4]]-テーブル141542[[#This Row],[列2]])),
           "00",
           IF(MINUTE(テーブル141542[[#This Row],[列4]]-テーブル141542[[#This Row],[列2]])&lt;30,
              "00",
              30)),
        IF(MINUTE(テーブル141542[[#This Row],[列4]]-テーブル141542[[#This Row],[列15]]-テーブル141542[[#This Row],[列2]])&lt;30,
           "00",
           30)))</f>
        <v>00</v>
      </c>
      <c r="J22" s="30" t="s">
        <v>23</v>
      </c>
      <c r="K22" s="31">
        <f>IFERROR((テーブル141542[[#This Row],[列5]]+テーブル141542[[#This Row],[列7]]/60)*$C$5,"")</f>
        <v>0</v>
      </c>
      <c r="L22" s="32" t="s">
        <v>4</v>
      </c>
      <c r="M22" s="149"/>
      <c r="N22" s="33"/>
      <c r="O22" s="50"/>
      <c r="P22" s="25"/>
    </row>
    <row r="23" spans="1:16" ht="22.5" customHeight="1" x14ac:dyDescent="0.15">
      <c r="A23" s="137"/>
      <c r="B23" s="160" t="str">
        <f>IF(テーブル141542[[#This Row],[列1]]="",
    "",
    TEXT(テーブル141542[[#This Row],[列1]],"(aaa)"))</f>
        <v/>
      </c>
      <c r="C23" s="138" t="s">
        <v>20</v>
      </c>
      <c r="D23" s="59" t="s">
        <v>21</v>
      </c>
      <c r="E23" s="143" t="s">
        <v>20</v>
      </c>
      <c r="F23" s="144" t="s">
        <v>32</v>
      </c>
      <c r="G23" s="27">
        <f>IF(OR(テーブル141542[[#This Row],[列2]]="",
          テーブル141542[[#This Row],[列4]]=""),
     0,
     IFERROR(HOUR(テーブル141542[[#This Row],[列4]]-テーブル141542[[#This Row],[列15]]-テーブル141542[[#This Row],[列2]]),
                  IFERROR(HOUR(テーブル141542[[#This Row],[列4]]-テーブル141542[[#This Row],[列2]]),
                               0)))</f>
        <v>0</v>
      </c>
      <c r="H23" s="28" t="s">
        <v>22</v>
      </c>
      <c r="I23" s="34" t="str">
        <f>IF(OR(テーブル141542[[#This Row],[列2]]="",
          テーブル141542[[#This Row],[列4]]=""),
     "00",
     IF(ISERROR(MINUTE(テーブル141542[[#This Row],[列4]]-テーブル141542[[#This Row],[列15]]-テーブル141542[[#This Row],[列2]])),
        IF(ISERROR(MINUTE(テーブル141542[[#This Row],[列4]]-テーブル141542[[#This Row],[列2]])),
           "00",
           IF(MINUTE(テーブル141542[[#This Row],[列4]]-テーブル141542[[#This Row],[列2]])&lt;30,
              "00",
              30)),
        IF(MINUTE(テーブル141542[[#This Row],[列4]]-テーブル141542[[#This Row],[列15]]-テーブル141542[[#This Row],[列2]])&lt;30,
           "00",
           30)))</f>
        <v>00</v>
      </c>
      <c r="J23" s="30" t="s">
        <v>23</v>
      </c>
      <c r="K23" s="31">
        <f>IFERROR((テーブル141542[[#This Row],[列5]]+テーブル141542[[#This Row],[列7]]/60)*$C$5,"")</f>
        <v>0</v>
      </c>
      <c r="L23" s="32" t="s">
        <v>4</v>
      </c>
      <c r="M23" s="149"/>
      <c r="N23" s="33"/>
      <c r="O23" s="50"/>
      <c r="P23" s="25"/>
    </row>
    <row r="24" spans="1:16" ht="22.5" customHeight="1" x14ac:dyDescent="0.15">
      <c r="A24" s="137"/>
      <c r="B24" s="160" t="str">
        <f>IF(テーブル141542[[#This Row],[列1]]="",
    "",
    TEXT(テーブル141542[[#This Row],[列1]],"(aaa)"))</f>
        <v/>
      </c>
      <c r="C24" s="138" t="s">
        <v>20</v>
      </c>
      <c r="D24" s="59" t="s">
        <v>21</v>
      </c>
      <c r="E24" s="143" t="s">
        <v>20</v>
      </c>
      <c r="F24" s="144" t="s">
        <v>32</v>
      </c>
      <c r="G24" s="27">
        <f>IF(OR(テーブル141542[[#This Row],[列2]]="",
          テーブル141542[[#This Row],[列4]]=""),
     0,
     IFERROR(HOUR(テーブル141542[[#This Row],[列4]]-テーブル141542[[#This Row],[列15]]-テーブル141542[[#This Row],[列2]]),
                  IFERROR(HOUR(テーブル141542[[#This Row],[列4]]-テーブル141542[[#This Row],[列2]]),
                               0)))</f>
        <v>0</v>
      </c>
      <c r="H24" s="28" t="s">
        <v>22</v>
      </c>
      <c r="I24" s="34" t="str">
        <f>IF(OR(テーブル141542[[#This Row],[列2]]="",
          テーブル141542[[#This Row],[列4]]=""),
     "00",
     IF(ISERROR(MINUTE(テーブル141542[[#This Row],[列4]]-テーブル141542[[#This Row],[列15]]-テーブル141542[[#This Row],[列2]])),
        IF(ISERROR(MINUTE(テーブル141542[[#This Row],[列4]]-テーブル141542[[#This Row],[列2]])),
           "00",
           IF(MINUTE(テーブル141542[[#This Row],[列4]]-テーブル141542[[#This Row],[列2]])&lt;30,
              "00",
              30)),
        IF(MINUTE(テーブル141542[[#This Row],[列4]]-テーブル141542[[#This Row],[列15]]-テーブル141542[[#This Row],[列2]])&lt;30,
           "00",
           30)))</f>
        <v>00</v>
      </c>
      <c r="J24" s="30" t="s">
        <v>23</v>
      </c>
      <c r="K24" s="31">
        <f>IFERROR((テーブル141542[[#This Row],[列5]]+テーブル141542[[#This Row],[列7]]/60)*$C$5,"")</f>
        <v>0</v>
      </c>
      <c r="L24" s="32" t="s">
        <v>4</v>
      </c>
      <c r="M24" s="148"/>
      <c r="N24" s="33"/>
      <c r="O24" s="50"/>
      <c r="P24" s="25"/>
    </row>
    <row r="25" spans="1:16" ht="22.5" customHeight="1" x14ac:dyDescent="0.15">
      <c r="A25" s="137"/>
      <c r="B25" s="160" t="str">
        <f>IF(テーブル141542[[#This Row],[列1]]="",
    "",
    TEXT(テーブル141542[[#This Row],[列1]],"(aaa)"))</f>
        <v/>
      </c>
      <c r="C25" s="138" t="s">
        <v>20</v>
      </c>
      <c r="D25" s="59" t="s">
        <v>21</v>
      </c>
      <c r="E25" s="143" t="s">
        <v>20</v>
      </c>
      <c r="F25" s="144" t="s">
        <v>32</v>
      </c>
      <c r="G25" s="27">
        <f>IF(OR(テーブル141542[[#This Row],[列2]]="",
          テーブル141542[[#This Row],[列4]]=""),
     0,
     IFERROR(HOUR(テーブル141542[[#This Row],[列4]]-テーブル141542[[#This Row],[列15]]-テーブル141542[[#This Row],[列2]]),
                  IFERROR(HOUR(テーブル141542[[#This Row],[列4]]-テーブル141542[[#This Row],[列2]]),
                               0)))</f>
        <v>0</v>
      </c>
      <c r="H25" s="28" t="s">
        <v>22</v>
      </c>
      <c r="I25" s="34" t="str">
        <f>IF(OR(テーブル141542[[#This Row],[列2]]="",
          テーブル141542[[#This Row],[列4]]=""),
     "00",
     IF(ISERROR(MINUTE(テーブル141542[[#This Row],[列4]]-テーブル141542[[#This Row],[列15]]-テーブル141542[[#This Row],[列2]])),
        IF(ISERROR(MINUTE(テーブル141542[[#This Row],[列4]]-テーブル141542[[#This Row],[列2]])),
           "00",
           IF(MINUTE(テーブル141542[[#This Row],[列4]]-テーブル141542[[#This Row],[列2]])&lt;30,
              "00",
              30)),
        IF(MINUTE(テーブル141542[[#This Row],[列4]]-テーブル141542[[#This Row],[列15]]-テーブル141542[[#This Row],[列2]])&lt;30,
           "00",
           30)))</f>
        <v>00</v>
      </c>
      <c r="J25" s="30" t="s">
        <v>23</v>
      </c>
      <c r="K25" s="31">
        <f>IFERROR((テーブル141542[[#This Row],[列5]]+テーブル141542[[#This Row],[列7]]/60)*$C$5,"")</f>
        <v>0</v>
      </c>
      <c r="L25" s="32" t="s">
        <v>4</v>
      </c>
      <c r="M25" s="149"/>
      <c r="N25" s="33"/>
      <c r="O25" s="50"/>
      <c r="P25" s="25"/>
    </row>
    <row r="26" spans="1:16" ht="22.5" customHeight="1" x14ac:dyDescent="0.15">
      <c r="A26" s="137"/>
      <c r="B26" s="160" t="str">
        <f>IF(テーブル141542[[#This Row],[列1]]="",
    "",
    TEXT(テーブル141542[[#This Row],[列1]],"(aaa)"))</f>
        <v/>
      </c>
      <c r="C26" s="138" t="s">
        <v>20</v>
      </c>
      <c r="D26" s="59" t="s">
        <v>21</v>
      </c>
      <c r="E26" s="143" t="s">
        <v>20</v>
      </c>
      <c r="F26" s="144" t="s">
        <v>32</v>
      </c>
      <c r="G26" s="27">
        <f>IF(OR(テーブル141542[[#This Row],[列2]]="",
          テーブル141542[[#This Row],[列4]]=""),
     0,
     IFERROR(HOUR(テーブル141542[[#This Row],[列4]]-テーブル141542[[#This Row],[列15]]-テーブル141542[[#This Row],[列2]]),
                  IFERROR(HOUR(テーブル141542[[#This Row],[列4]]-テーブル141542[[#This Row],[列2]]),
                               0)))</f>
        <v>0</v>
      </c>
      <c r="H26" s="28" t="s">
        <v>22</v>
      </c>
      <c r="I26" s="34" t="str">
        <f>IF(OR(テーブル141542[[#This Row],[列2]]="",
          テーブル141542[[#This Row],[列4]]=""),
     "00",
     IF(ISERROR(MINUTE(テーブル141542[[#This Row],[列4]]-テーブル141542[[#This Row],[列15]]-テーブル141542[[#This Row],[列2]])),
        IF(ISERROR(MINUTE(テーブル141542[[#This Row],[列4]]-テーブル141542[[#This Row],[列2]])),
           "00",
           IF(MINUTE(テーブル141542[[#This Row],[列4]]-テーブル141542[[#This Row],[列2]])&lt;30,
              "00",
              30)),
        IF(MINUTE(テーブル141542[[#This Row],[列4]]-テーブル141542[[#This Row],[列15]]-テーブル141542[[#This Row],[列2]])&lt;30,
           "00",
           30)))</f>
        <v>00</v>
      </c>
      <c r="J26" s="30" t="s">
        <v>23</v>
      </c>
      <c r="K26" s="31">
        <f>IFERROR((テーブル141542[[#This Row],[列5]]+テーブル141542[[#This Row],[列7]]/60)*$C$5,"")</f>
        <v>0</v>
      </c>
      <c r="L26" s="32" t="s">
        <v>4</v>
      </c>
      <c r="M26" s="149"/>
      <c r="N26" s="33"/>
      <c r="O26" s="50"/>
      <c r="P26" s="25"/>
    </row>
    <row r="27" spans="1:16" ht="22.5" customHeight="1" x14ac:dyDescent="0.15">
      <c r="A27" s="137"/>
      <c r="B27" s="160" t="str">
        <f>IF(テーブル141542[[#This Row],[列1]]="",
    "",
    TEXT(テーブル141542[[#This Row],[列1]],"(aaa)"))</f>
        <v/>
      </c>
      <c r="C27" s="138" t="s">
        <v>20</v>
      </c>
      <c r="D27" s="59" t="s">
        <v>21</v>
      </c>
      <c r="E27" s="143" t="s">
        <v>20</v>
      </c>
      <c r="F27" s="144" t="s">
        <v>32</v>
      </c>
      <c r="G27" s="27">
        <f>IF(OR(テーブル141542[[#This Row],[列2]]="",
          テーブル141542[[#This Row],[列4]]=""),
     0,
     IFERROR(HOUR(テーブル141542[[#This Row],[列4]]-テーブル141542[[#This Row],[列15]]-テーブル141542[[#This Row],[列2]]),
                  IFERROR(HOUR(テーブル141542[[#This Row],[列4]]-テーブル141542[[#This Row],[列2]]),
                               0)))</f>
        <v>0</v>
      </c>
      <c r="H27" s="28" t="s">
        <v>22</v>
      </c>
      <c r="I27" s="34" t="str">
        <f>IF(OR(テーブル141542[[#This Row],[列2]]="",
          テーブル141542[[#This Row],[列4]]=""),
     "00",
     IF(ISERROR(MINUTE(テーブル141542[[#This Row],[列4]]-テーブル141542[[#This Row],[列15]]-テーブル141542[[#This Row],[列2]])),
        IF(ISERROR(MINUTE(テーブル141542[[#This Row],[列4]]-テーブル141542[[#This Row],[列2]])),
           "00",
           IF(MINUTE(テーブル141542[[#This Row],[列4]]-テーブル141542[[#This Row],[列2]])&lt;30,
              "00",
              30)),
        IF(MINUTE(テーブル141542[[#This Row],[列4]]-テーブル141542[[#This Row],[列15]]-テーブル141542[[#This Row],[列2]])&lt;30,
           "00",
           30)))</f>
        <v>00</v>
      </c>
      <c r="J27" s="30" t="s">
        <v>23</v>
      </c>
      <c r="K27" s="31">
        <f>IFERROR((テーブル141542[[#This Row],[列5]]+テーブル141542[[#This Row],[列7]]/60)*$C$5,"")</f>
        <v>0</v>
      </c>
      <c r="L27" s="32" t="s">
        <v>4</v>
      </c>
      <c r="M27" s="149"/>
      <c r="N27" s="33"/>
      <c r="O27" s="50"/>
      <c r="P27" s="25"/>
    </row>
    <row r="28" spans="1:16" ht="22.5" customHeight="1" x14ac:dyDescent="0.15">
      <c r="A28" s="137"/>
      <c r="B28" s="160" t="str">
        <f>IF(テーブル141542[[#This Row],[列1]]="",
    "",
    TEXT(テーブル141542[[#This Row],[列1]],"(aaa)"))</f>
        <v/>
      </c>
      <c r="C28" s="138" t="s">
        <v>20</v>
      </c>
      <c r="D28" s="59" t="s">
        <v>21</v>
      </c>
      <c r="E28" s="143" t="s">
        <v>20</v>
      </c>
      <c r="F28" s="144" t="s">
        <v>32</v>
      </c>
      <c r="G28" s="27">
        <f>IF(OR(テーブル141542[[#This Row],[列2]]="",
          テーブル141542[[#This Row],[列4]]=""),
     0,
     IFERROR(HOUR(テーブル141542[[#This Row],[列4]]-テーブル141542[[#This Row],[列15]]-テーブル141542[[#This Row],[列2]]),
                  IFERROR(HOUR(テーブル141542[[#This Row],[列4]]-テーブル141542[[#This Row],[列2]]),
                               0)))</f>
        <v>0</v>
      </c>
      <c r="H28" s="28" t="s">
        <v>22</v>
      </c>
      <c r="I28" s="34" t="str">
        <f>IF(OR(テーブル141542[[#This Row],[列2]]="",
          テーブル141542[[#This Row],[列4]]=""),
     "00",
     IF(ISERROR(MINUTE(テーブル141542[[#This Row],[列4]]-テーブル141542[[#This Row],[列15]]-テーブル141542[[#This Row],[列2]])),
        IF(ISERROR(MINUTE(テーブル141542[[#This Row],[列4]]-テーブル141542[[#This Row],[列2]])),
           "00",
           IF(MINUTE(テーブル141542[[#This Row],[列4]]-テーブル141542[[#This Row],[列2]])&lt;30,
              "00",
              30)),
        IF(MINUTE(テーブル141542[[#This Row],[列4]]-テーブル141542[[#This Row],[列15]]-テーブル141542[[#This Row],[列2]])&lt;30,
           "00",
           30)))</f>
        <v>00</v>
      </c>
      <c r="J28" s="30" t="s">
        <v>23</v>
      </c>
      <c r="K28" s="31">
        <f>IFERROR((テーブル141542[[#This Row],[列5]]+テーブル141542[[#This Row],[列7]]/60)*$C$5,"")</f>
        <v>0</v>
      </c>
      <c r="L28" s="32" t="s">
        <v>4</v>
      </c>
      <c r="M28" s="149"/>
      <c r="N28" s="33"/>
      <c r="O28" s="50"/>
      <c r="P28" s="25"/>
    </row>
    <row r="29" spans="1:16" ht="22.5" customHeight="1" x14ac:dyDescent="0.15">
      <c r="A29" s="137"/>
      <c r="B29" s="160" t="str">
        <f>IF(テーブル141542[[#This Row],[列1]]="",
    "",
    TEXT(テーブル141542[[#This Row],[列1]],"(aaa)"))</f>
        <v/>
      </c>
      <c r="C29" s="138" t="s">
        <v>20</v>
      </c>
      <c r="D29" s="59" t="s">
        <v>21</v>
      </c>
      <c r="E29" s="143" t="s">
        <v>20</v>
      </c>
      <c r="F29" s="144" t="s">
        <v>32</v>
      </c>
      <c r="G29" s="27">
        <f>IF(OR(テーブル141542[[#This Row],[列2]]="",
          テーブル141542[[#This Row],[列4]]=""),
     0,
     IFERROR(HOUR(テーブル141542[[#This Row],[列4]]-テーブル141542[[#This Row],[列15]]-テーブル141542[[#This Row],[列2]]),
                  IFERROR(HOUR(テーブル141542[[#This Row],[列4]]-テーブル141542[[#This Row],[列2]]),
                               0)))</f>
        <v>0</v>
      </c>
      <c r="H29" s="28" t="s">
        <v>22</v>
      </c>
      <c r="I29" s="34" t="str">
        <f>IF(OR(テーブル141542[[#This Row],[列2]]="",
          テーブル141542[[#This Row],[列4]]=""),
     "00",
     IF(ISERROR(MINUTE(テーブル141542[[#This Row],[列4]]-テーブル141542[[#This Row],[列15]]-テーブル141542[[#This Row],[列2]])),
        IF(ISERROR(MINUTE(テーブル141542[[#This Row],[列4]]-テーブル141542[[#This Row],[列2]])),
           "00",
           IF(MINUTE(テーブル141542[[#This Row],[列4]]-テーブル141542[[#This Row],[列2]])&lt;30,
              "00",
              30)),
        IF(MINUTE(テーブル141542[[#This Row],[列4]]-テーブル141542[[#This Row],[列15]]-テーブル141542[[#This Row],[列2]])&lt;30,
           "00",
           30)))</f>
        <v>00</v>
      </c>
      <c r="J29" s="30" t="s">
        <v>23</v>
      </c>
      <c r="K29" s="31">
        <f>IFERROR((テーブル141542[[#This Row],[列5]]+テーブル141542[[#This Row],[列7]]/60)*$C$5,"")</f>
        <v>0</v>
      </c>
      <c r="L29" s="32" t="s">
        <v>4</v>
      </c>
      <c r="M29" s="149"/>
      <c r="N29" s="33"/>
      <c r="O29" s="50"/>
      <c r="P29" s="25"/>
    </row>
    <row r="30" spans="1:16" ht="22.5" customHeight="1" thickBot="1" x14ac:dyDescent="0.2">
      <c r="A30" s="139"/>
      <c r="B30" s="161" t="str">
        <f>IF(テーブル141542[[#This Row],[列1]]="",
    "",
    TEXT(テーブル141542[[#This Row],[列1]],"(aaa)"))</f>
        <v/>
      </c>
      <c r="C30" s="140" t="s">
        <v>20</v>
      </c>
      <c r="D30" s="35" t="s">
        <v>21</v>
      </c>
      <c r="E30" s="145" t="s">
        <v>20</v>
      </c>
      <c r="F30" s="146" t="s">
        <v>32</v>
      </c>
      <c r="G30" s="36">
        <f>IF(OR(テーブル141542[[#This Row],[列2]]="",
          テーブル141542[[#This Row],[列4]]=""),
     0,
     IFERROR(HOUR(テーブル141542[[#This Row],[列4]]-テーブル141542[[#This Row],[列15]]-テーブル141542[[#This Row],[列2]]),
                  IFERROR(HOUR(テーブル141542[[#This Row],[列4]]-テーブル141542[[#This Row],[列2]]),
                               0)))</f>
        <v>0</v>
      </c>
      <c r="H30" s="37" t="s">
        <v>22</v>
      </c>
      <c r="I30" s="38" t="str">
        <f>IF(OR(テーブル141542[[#This Row],[列2]]="",
          テーブル141542[[#This Row],[列4]]=""),
     "00",
     IF(ISERROR(MINUTE(テーブル141542[[#This Row],[列4]]-テーブル141542[[#This Row],[列15]]-テーブル141542[[#This Row],[列2]])),
        IF(ISERROR(MINUTE(テーブル141542[[#This Row],[列4]]-テーブル141542[[#This Row],[列2]])),
           "00",
           IF(MINUTE(テーブル141542[[#This Row],[列4]]-テーブル141542[[#This Row],[列2]])&lt;30,
              "00",
              30)),
        IF(MINUTE(テーブル141542[[#This Row],[列4]]-テーブル141542[[#This Row],[列15]]-テーブル141542[[#This Row],[列2]])&lt;30,
           "00",
           30)))</f>
        <v>00</v>
      </c>
      <c r="J30" s="39" t="s">
        <v>23</v>
      </c>
      <c r="K30" s="40">
        <f>IFERROR((テーブル141542[[#This Row],[列5]]+テーブル141542[[#This Row],[列7]]/60)*$C$5,"")</f>
        <v>0</v>
      </c>
      <c r="L30" s="41" t="s">
        <v>4</v>
      </c>
      <c r="M30" s="150"/>
      <c r="N30" s="42"/>
      <c r="O30" s="50"/>
      <c r="P30" s="25"/>
    </row>
    <row r="31" spans="1:16" ht="22.5" customHeight="1" thickBot="1" x14ac:dyDescent="0.2">
      <c r="A31" s="189" t="s">
        <v>27</v>
      </c>
      <c r="B31" s="190"/>
      <c r="C31" s="191"/>
      <c r="D31" s="192"/>
      <c r="E31" s="193"/>
      <c r="F31" s="57"/>
      <c r="G31" s="194">
        <f>SUM(テーブル141542[[#All],[列5]])+SUM(テーブル141542[[#All],[列7]])/60</f>
        <v>7</v>
      </c>
      <c r="H31" s="195"/>
      <c r="I31" s="196" t="s">
        <v>24</v>
      </c>
      <c r="J31" s="197"/>
      <c r="K31" s="43">
        <f>SUM(テーブル141542[[#All],[列9]])</f>
        <v>22610</v>
      </c>
      <c r="L31" s="44" t="s">
        <v>4</v>
      </c>
      <c r="M31" s="185"/>
      <c r="N31" s="186"/>
    </row>
    <row r="32" spans="1:16" x14ac:dyDescent="0.15">
      <c r="A32" s="45"/>
      <c r="B32" s="45"/>
      <c r="C32" s="46"/>
      <c r="D32" s="46"/>
      <c r="E32" s="46"/>
      <c r="F32" s="46"/>
      <c r="G32" s="47"/>
      <c r="H32" s="47"/>
      <c r="I32" s="46"/>
      <c r="J32" s="46"/>
      <c r="K32" s="48"/>
      <c r="L32" s="10"/>
      <c r="M32" s="49"/>
    </row>
  </sheetData>
  <sheetProtection selectLockedCells="1"/>
  <mergeCells count="17">
    <mergeCell ref="D1:M1"/>
    <mergeCell ref="A3:B3"/>
    <mergeCell ref="C3:E3"/>
    <mergeCell ref="A4:B4"/>
    <mergeCell ref="C4:E4"/>
    <mergeCell ref="A2:N2"/>
    <mergeCell ref="A5:B5"/>
    <mergeCell ref="C5:E5"/>
    <mergeCell ref="A7:B7"/>
    <mergeCell ref="C7:E7"/>
    <mergeCell ref="G7:J7"/>
    <mergeCell ref="M31:N31"/>
    <mergeCell ref="K7:L7"/>
    <mergeCell ref="A31:B31"/>
    <mergeCell ref="C31:E31"/>
    <mergeCell ref="G31:H31"/>
    <mergeCell ref="I31:J31"/>
  </mergeCells>
  <phoneticPr fontId="2"/>
  <printOptions horizontalCentered="1"/>
  <pageMargins left="0.39370078740157483" right="0.39370078740157483" top="0.78740157480314965" bottom="0.78740157480314965" header="0.23622047244094491" footer="0.31496062992125984"/>
  <pageSetup paperSize="9" orientation="portrait" r:id="rId1"/>
  <headerFooter alignWithMargins="0"/>
  <drawing r:id="rId2"/>
  <tableParts count="1">
    <tablePart r:id="rId3"/>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P32"/>
  <sheetViews>
    <sheetView zoomScale="110" zoomScaleNormal="110" workbookViewId="0">
      <selection activeCell="B8" sqref="B8:B30"/>
    </sheetView>
  </sheetViews>
  <sheetFormatPr defaultColWidth="11.375" defaultRowHeight="10.5" x14ac:dyDescent="0.15"/>
  <cols>
    <col min="1" max="1" width="6.25" style="8" customWidth="1"/>
    <col min="2" max="2" width="3.125" style="8" customWidth="1"/>
    <col min="3" max="3" width="6.25" style="8" customWidth="1"/>
    <col min="4" max="4" width="3.125" style="13" customWidth="1"/>
    <col min="5" max="6" width="6.25" style="8" customWidth="1"/>
    <col min="7" max="10" width="3.125" style="8" customWidth="1"/>
    <col min="11" max="11" width="6.25" style="8" customWidth="1"/>
    <col min="12" max="12" width="3.125" style="8" customWidth="1"/>
    <col min="13" max="13" width="37.5" style="11" customWidth="1"/>
    <col min="14" max="15" width="6.25" style="8" customWidth="1"/>
    <col min="16" max="256" width="11.375" style="8"/>
    <col min="257" max="257" width="16.75" style="8" customWidth="1"/>
    <col min="258" max="258" width="11.125" style="8" customWidth="1"/>
    <col min="259" max="259" width="3.75" style="8" bestFit="1" customWidth="1"/>
    <col min="260" max="260" width="11.125" style="8" customWidth="1"/>
    <col min="261" max="261" width="6" style="8" customWidth="1"/>
    <col min="262" max="262" width="5.125" style="8" customWidth="1"/>
    <col min="263" max="263" width="5.75" style="8" customWidth="1"/>
    <col min="264" max="264" width="3.125" style="8" customWidth="1"/>
    <col min="265" max="265" width="12.875" style="8" customWidth="1"/>
    <col min="266" max="266" width="2.875" style="8" customWidth="1"/>
    <col min="267" max="267" width="83.875" style="8" customWidth="1"/>
    <col min="268" max="512" width="11.375" style="8"/>
    <col min="513" max="513" width="16.75" style="8" customWidth="1"/>
    <col min="514" max="514" width="11.125" style="8" customWidth="1"/>
    <col min="515" max="515" width="3.75" style="8" bestFit="1" customWidth="1"/>
    <col min="516" max="516" width="11.125" style="8" customWidth="1"/>
    <col min="517" max="517" width="6" style="8" customWidth="1"/>
    <col min="518" max="518" width="5.125" style="8" customWidth="1"/>
    <col min="519" max="519" width="5.75" style="8" customWidth="1"/>
    <col min="520" max="520" width="3.125" style="8" customWidth="1"/>
    <col min="521" max="521" width="12.875" style="8" customWidth="1"/>
    <col min="522" max="522" width="2.875" style="8" customWidth="1"/>
    <col min="523" max="523" width="83.875" style="8" customWidth="1"/>
    <col min="524" max="768" width="11.375" style="8"/>
    <col min="769" max="769" width="16.75" style="8" customWidth="1"/>
    <col min="770" max="770" width="11.125" style="8" customWidth="1"/>
    <col min="771" max="771" width="3.75" style="8" bestFit="1" customWidth="1"/>
    <col min="772" max="772" width="11.125" style="8" customWidth="1"/>
    <col min="773" max="773" width="6" style="8" customWidth="1"/>
    <col min="774" max="774" width="5.125" style="8" customWidth="1"/>
    <col min="775" max="775" width="5.75" style="8" customWidth="1"/>
    <col min="776" max="776" width="3.125" style="8" customWidth="1"/>
    <col min="777" max="777" width="12.875" style="8" customWidth="1"/>
    <col min="778" max="778" width="2.875" style="8" customWidth="1"/>
    <col min="779" max="779" width="83.875" style="8" customWidth="1"/>
    <col min="780" max="1024" width="11.375" style="8"/>
    <col min="1025" max="1025" width="16.75" style="8" customWidth="1"/>
    <col min="1026" max="1026" width="11.125" style="8" customWidth="1"/>
    <col min="1027" max="1027" width="3.75" style="8" bestFit="1" customWidth="1"/>
    <col min="1028" max="1028" width="11.125" style="8" customWidth="1"/>
    <col min="1029" max="1029" width="6" style="8" customWidth="1"/>
    <col min="1030" max="1030" width="5.125" style="8" customWidth="1"/>
    <col min="1031" max="1031" width="5.75" style="8" customWidth="1"/>
    <col min="1032" max="1032" width="3.125" style="8" customWidth="1"/>
    <col min="1033" max="1033" width="12.875" style="8" customWidth="1"/>
    <col min="1034" max="1034" width="2.875" style="8" customWidth="1"/>
    <col min="1035" max="1035" width="83.875" style="8" customWidth="1"/>
    <col min="1036" max="1280" width="11.375" style="8"/>
    <col min="1281" max="1281" width="16.75" style="8" customWidth="1"/>
    <col min="1282" max="1282" width="11.125" style="8" customWidth="1"/>
    <col min="1283" max="1283" width="3.75" style="8" bestFit="1" customWidth="1"/>
    <col min="1284" max="1284" width="11.125" style="8" customWidth="1"/>
    <col min="1285" max="1285" width="6" style="8" customWidth="1"/>
    <col min="1286" max="1286" width="5.125" style="8" customWidth="1"/>
    <col min="1287" max="1287" width="5.75" style="8" customWidth="1"/>
    <col min="1288" max="1288" width="3.125" style="8" customWidth="1"/>
    <col min="1289" max="1289" width="12.875" style="8" customWidth="1"/>
    <col min="1290" max="1290" width="2.875" style="8" customWidth="1"/>
    <col min="1291" max="1291" width="83.875" style="8" customWidth="1"/>
    <col min="1292" max="1536" width="11.375" style="8"/>
    <col min="1537" max="1537" width="16.75" style="8" customWidth="1"/>
    <col min="1538" max="1538" width="11.125" style="8" customWidth="1"/>
    <col min="1539" max="1539" width="3.75" style="8" bestFit="1" customWidth="1"/>
    <col min="1540" max="1540" width="11.125" style="8" customWidth="1"/>
    <col min="1541" max="1541" width="6" style="8" customWidth="1"/>
    <col min="1542" max="1542" width="5.125" style="8" customWidth="1"/>
    <col min="1543" max="1543" width="5.75" style="8" customWidth="1"/>
    <col min="1544" max="1544" width="3.125" style="8" customWidth="1"/>
    <col min="1545" max="1545" width="12.875" style="8" customWidth="1"/>
    <col min="1546" max="1546" width="2.875" style="8" customWidth="1"/>
    <col min="1547" max="1547" width="83.875" style="8" customWidth="1"/>
    <col min="1548" max="1792" width="11.375" style="8"/>
    <col min="1793" max="1793" width="16.75" style="8" customWidth="1"/>
    <col min="1794" max="1794" width="11.125" style="8" customWidth="1"/>
    <col min="1795" max="1795" width="3.75" style="8" bestFit="1" customWidth="1"/>
    <col min="1796" max="1796" width="11.125" style="8" customWidth="1"/>
    <col min="1797" max="1797" width="6" style="8" customWidth="1"/>
    <col min="1798" max="1798" width="5.125" style="8" customWidth="1"/>
    <col min="1799" max="1799" width="5.75" style="8" customWidth="1"/>
    <col min="1800" max="1800" width="3.125" style="8" customWidth="1"/>
    <col min="1801" max="1801" width="12.875" style="8" customWidth="1"/>
    <col min="1802" max="1802" width="2.875" style="8" customWidth="1"/>
    <col min="1803" max="1803" width="83.875" style="8" customWidth="1"/>
    <col min="1804" max="2048" width="11.375" style="8"/>
    <col min="2049" max="2049" width="16.75" style="8" customWidth="1"/>
    <col min="2050" max="2050" width="11.125" style="8" customWidth="1"/>
    <col min="2051" max="2051" width="3.75" style="8" bestFit="1" customWidth="1"/>
    <col min="2052" max="2052" width="11.125" style="8" customWidth="1"/>
    <col min="2053" max="2053" width="6" style="8" customWidth="1"/>
    <col min="2054" max="2054" width="5.125" style="8" customWidth="1"/>
    <col min="2055" max="2055" width="5.75" style="8" customWidth="1"/>
    <col min="2056" max="2056" width="3.125" style="8" customWidth="1"/>
    <col min="2057" max="2057" width="12.875" style="8" customWidth="1"/>
    <col min="2058" max="2058" width="2.875" style="8" customWidth="1"/>
    <col min="2059" max="2059" width="83.875" style="8" customWidth="1"/>
    <col min="2060" max="2304" width="11.375" style="8"/>
    <col min="2305" max="2305" width="16.75" style="8" customWidth="1"/>
    <col min="2306" max="2306" width="11.125" style="8" customWidth="1"/>
    <col min="2307" max="2307" width="3.75" style="8" bestFit="1" customWidth="1"/>
    <col min="2308" max="2308" width="11.125" style="8" customWidth="1"/>
    <col min="2309" max="2309" width="6" style="8" customWidth="1"/>
    <col min="2310" max="2310" width="5.125" style="8" customWidth="1"/>
    <col min="2311" max="2311" width="5.75" style="8" customWidth="1"/>
    <col min="2312" max="2312" width="3.125" style="8" customWidth="1"/>
    <col min="2313" max="2313" width="12.875" style="8" customWidth="1"/>
    <col min="2314" max="2314" width="2.875" style="8" customWidth="1"/>
    <col min="2315" max="2315" width="83.875" style="8" customWidth="1"/>
    <col min="2316" max="2560" width="11.375" style="8"/>
    <col min="2561" max="2561" width="16.75" style="8" customWidth="1"/>
    <col min="2562" max="2562" width="11.125" style="8" customWidth="1"/>
    <col min="2563" max="2563" width="3.75" style="8" bestFit="1" customWidth="1"/>
    <col min="2564" max="2564" width="11.125" style="8" customWidth="1"/>
    <col min="2565" max="2565" width="6" style="8" customWidth="1"/>
    <col min="2566" max="2566" width="5.125" style="8" customWidth="1"/>
    <col min="2567" max="2567" width="5.75" style="8" customWidth="1"/>
    <col min="2568" max="2568" width="3.125" style="8" customWidth="1"/>
    <col min="2569" max="2569" width="12.875" style="8" customWidth="1"/>
    <col min="2570" max="2570" width="2.875" style="8" customWidth="1"/>
    <col min="2571" max="2571" width="83.875" style="8" customWidth="1"/>
    <col min="2572" max="2816" width="11.375" style="8"/>
    <col min="2817" max="2817" width="16.75" style="8" customWidth="1"/>
    <col min="2818" max="2818" width="11.125" style="8" customWidth="1"/>
    <col min="2819" max="2819" width="3.75" style="8" bestFit="1" customWidth="1"/>
    <col min="2820" max="2820" width="11.125" style="8" customWidth="1"/>
    <col min="2821" max="2821" width="6" style="8" customWidth="1"/>
    <col min="2822" max="2822" width="5.125" style="8" customWidth="1"/>
    <col min="2823" max="2823" width="5.75" style="8" customWidth="1"/>
    <col min="2824" max="2824" width="3.125" style="8" customWidth="1"/>
    <col min="2825" max="2825" width="12.875" style="8" customWidth="1"/>
    <col min="2826" max="2826" width="2.875" style="8" customWidth="1"/>
    <col min="2827" max="2827" width="83.875" style="8" customWidth="1"/>
    <col min="2828" max="3072" width="11.375" style="8"/>
    <col min="3073" max="3073" width="16.75" style="8" customWidth="1"/>
    <col min="3074" max="3074" width="11.125" style="8" customWidth="1"/>
    <col min="3075" max="3075" width="3.75" style="8" bestFit="1" customWidth="1"/>
    <col min="3076" max="3076" width="11.125" style="8" customWidth="1"/>
    <col min="3077" max="3077" width="6" style="8" customWidth="1"/>
    <col min="3078" max="3078" width="5.125" style="8" customWidth="1"/>
    <col min="3079" max="3079" width="5.75" style="8" customWidth="1"/>
    <col min="3080" max="3080" width="3.125" style="8" customWidth="1"/>
    <col min="3081" max="3081" width="12.875" style="8" customWidth="1"/>
    <col min="3082" max="3082" width="2.875" style="8" customWidth="1"/>
    <col min="3083" max="3083" width="83.875" style="8" customWidth="1"/>
    <col min="3084" max="3328" width="11.375" style="8"/>
    <col min="3329" max="3329" width="16.75" style="8" customWidth="1"/>
    <col min="3330" max="3330" width="11.125" style="8" customWidth="1"/>
    <col min="3331" max="3331" width="3.75" style="8" bestFit="1" customWidth="1"/>
    <col min="3332" max="3332" width="11.125" style="8" customWidth="1"/>
    <col min="3333" max="3333" width="6" style="8" customWidth="1"/>
    <col min="3334" max="3334" width="5.125" style="8" customWidth="1"/>
    <col min="3335" max="3335" width="5.75" style="8" customWidth="1"/>
    <col min="3336" max="3336" width="3.125" style="8" customWidth="1"/>
    <col min="3337" max="3337" width="12.875" style="8" customWidth="1"/>
    <col min="3338" max="3338" width="2.875" style="8" customWidth="1"/>
    <col min="3339" max="3339" width="83.875" style="8" customWidth="1"/>
    <col min="3340" max="3584" width="11.375" style="8"/>
    <col min="3585" max="3585" width="16.75" style="8" customWidth="1"/>
    <col min="3586" max="3586" width="11.125" style="8" customWidth="1"/>
    <col min="3587" max="3587" width="3.75" style="8" bestFit="1" customWidth="1"/>
    <col min="3588" max="3588" width="11.125" style="8" customWidth="1"/>
    <col min="3589" max="3589" width="6" style="8" customWidth="1"/>
    <col min="3590" max="3590" width="5.125" style="8" customWidth="1"/>
    <col min="3591" max="3591" width="5.75" style="8" customWidth="1"/>
    <col min="3592" max="3592" width="3.125" style="8" customWidth="1"/>
    <col min="3593" max="3593" width="12.875" style="8" customWidth="1"/>
    <col min="3594" max="3594" width="2.875" style="8" customWidth="1"/>
    <col min="3595" max="3595" width="83.875" style="8" customWidth="1"/>
    <col min="3596" max="3840" width="11.375" style="8"/>
    <col min="3841" max="3841" width="16.75" style="8" customWidth="1"/>
    <col min="3842" max="3842" width="11.125" style="8" customWidth="1"/>
    <col min="3843" max="3843" width="3.75" style="8" bestFit="1" customWidth="1"/>
    <col min="3844" max="3844" width="11.125" style="8" customWidth="1"/>
    <col min="3845" max="3845" width="6" style="8" customWidth="1"/>
    <col min="3846" max="3846" width="5.125" style="8" customWidth="1"/>
    <col min="3847" max="3847" width="5.75" style="8" customWidth="1"/>
    <col min="3848" max="3848" width="3.125" style="8" customWidth="1"/>
    <col min="3849" max="3849" width="12.875" style="8" customWidth="1"/>
    <col min="3850" max="3850" width="2.875" style="8" customWidth="1"/>
    <col min="3851" max="3851" width="83.875" style="8" customWidth="1"/>
    <col min="3852" max="4096" width="11.375" style="8"/>
    <col min="4097" max="4097" width="16.75" style="8" customWidth="1"/>
    <col min="4098" max="4098" width="11.125" style="8" customWidth="1"/>
    <col min="4099" max="4099" width="3.75" style="8" bestFit="1" customWidth="1"/>
    <col min="4100" max="4100" width="11.125" style="8" customWidth="1"/>
    <col min="4101" max="4101" width="6" style="8" customWidth="1"/>
    <col min="4102" max="4102" width="5.125" style="8" customWidth="1"/>
    <col min="4103" max="4103" width="5.75" style="8" customWidth="1"/>
    <col min="4104" max="4104" width="3.125" style="8" customWidth="1"/>
    <col min="4105" max="4105" width="12.875" style="8" customWidth="1"/>
    <col min="4106" max="4106" width="2.875" style="8" customWidth="1"/>
    <col min="4107" max="4107" width="83.875" style="8" customWidth="1"/>
    <col min="4108" max="4352" width="11.375" style="8"/>
    <col min="4353" max="4353" width="16.75" style="8" customWidth="1"/>
    <col min="4354" max="4354" width="11.125" style="8" customWidth="1"/>
    <col min="4355" max="4355" width="3.75" style="8" bestFit="1" customWidth="1"/>
    <col min="4356" max="4356" width="11.125" style="8" customWidth="1"/>
    <col min="4357" max="4357" width="6" style="8" customWidth="1"/>
    <col min="4358" max="4358" width="5.125" style="8" customWidth="1"/>
    <col min="4359" max="4359" width="5.75" style="8" customWidth="1"/>
    <col min="4360" max="4360" width="3.125" style="8" customWidth="1"/>
    <col min="4361" max="4361" width="12.875" style="8" customWidth="1"/>
    <col min="4362" max="4362" width="2.875" style="8" customWidth="1"/>
    <col min="4363" max="4363" width="83.875" style="8" customWidth="1"/>
    <col min="4364" max="4608" width="11.375" style="8"/>
    <col min="4609" max="4609" width="16.75" style="8" customWidth="1"/>
    <col min="4610" max="4610" width="11.125" style="8" customWidth="1"/>
    <col min="4611" max="4611" width="3.75" style="8" bestFit="1" customWidth="1"/>
    <col min="4612" max="4612" width="11.125" style="8" customWidth="1"/>
    <col min="4613" max="4613" width="6" style="8" customWidth="1"/>
    <col min="4614" max="4614" width="5.125" style="8" customWidth="1"/>
    <col min="4615" max="4615" width="5.75" style="8" customWidth="1"/>
    <col min="4616" max="4616" width="3.125" style="8" customWidth="1"/>
    <col min="4617" max="4617" width="12.875" style="8" customWidth="1"/>
    <col min="4618" max="4618" width="2.875" style="8" customWidth="1"/>
    <col min="4619" max="4619" width="83.875" style="8" customWidth="1"/>
    <col min="4620" max="4864" width="11.375" style="8"/>
    <col min="4865" max="4865" width="16.75" style="8" customWidth="1"/>
    <col min="4866" max="4866" width="11.125" style="8" customWidth="1"/>
    <col min="4867" max="4867" width="3.75" style="8" bestFit="1" customWidth="1"/>
    <col min="4868" max="4868" width="11.125" style="8" customWidth="1"/>
    <col min="4869" max="4869" width="6" style="8" customWidth="1"/>
    <col min="4870" max="4870" width="5.125" style="8" customWidth="1"/>
    <col min="4871" max="4871" width="5.75" style="8" customWidth="1"/>
    <col min="4872" max="4872" width="3.125" style="8" customWidth="1"/>
    <col min="4873" max="4873" width="12.875" style="8" customWidth="1"/>
    <col min="4874" max="4874" width="2.875" style="8" customWidth="1"/>
    <col min="4875" max="4875" width="83.875" style="8" customWidth="1"/>
    <col min="4876" max="5120" width="11.375" style="8"/>
    <col min="5121" max="5121" width="16.75" style="8" customWidth="1"/>
    <col min="5122" max="5122" width="11.125" style="8" customWidth="1"/>
    <col min="5123" max="5123" width="3.75" style="8" bestFit="1" customWidth="1"/>
    <col min="5124" max="5124" width="11.125" style="8" customWidth="1"/>
    <col min="5125" max="5125" width="6" style="8" customWidth="1"/>
    <col min="5126" max="5126" width="5.125" style="8" customWidth="1"/>
    <col min="5127" max="5127" width="5.75" style="8" customWidth="1"/>
    <col min="5128" max="5128" width="3.125" style="8" customWidth="1"/>
    <col min="5129" max="5129" width="12.875" style="8" customWidth="1"/>
    <col min="5130" max="5130" width="2.875" style="8" customWidth="1"/>
    <col min="5131" max="5131" width="83.875" style="8" customWidth="1"/>
    <col min="5132" max="5376" width="11.375" style="8"/>
    <col min="5377" max="5377" width="16.75" style="8" customWidth="1"/>
    <col min="5378" max="5378" width="11.125" style="8" customWidth="1"/>
    <col min="5379" max="5379" width="3.75" style="8" bestFit="1" customWidth="1"/>
    <col min="5380" max="5380" width="11.125" style="8" customWidth="1"/>
    <col min="5381" max="5381" width="6" style="8" customWidth="1"/>
    <col min="5382" max="5382" width="5.125" style="8" customWidth="1"/>
    <col min="5383" max="5383" width="5.75" style="8" customWidth="1"/>
    <col min="5384" max="5384" width="3.125" style="8" customWidth="1"/>
    <col min="5385" max="5385" width="12.875" style="8" customWidth="1"/>
    <col min="5386" max="5386" width="2.875" style="8" customWidth="1"/>
    <col min="5387" max="5387" width="83.875" style="8" customWidth="1"/>
    <col min="5388" max="5632" width="11.375" style="8"/>
    <col min="5633" max="5633" width="16.75" style="8" customWidth="1"/>
    <col min="5634" max="5634" width="11.125" style="8" customWidth="1"/>
    <col min="5635" max="5635" width="3.75" style="8" bestFit="1" customWidth="1"/>
    <col min="5636" max="5636" width="11.125" style="8" customWidth="1"/>
    <col min="5637" max="5637" width="6" style="8" customWidth="1"/>
    <col min="5638" max="5638" width="5.125" style="8" customWidth="1"/>
    <col min="5639" max="5639" width="5.75" style="8" customWidth="1"/>
    <col min="5640" max="5640" width="3.125" style="8" customWidth="1"/>
    <col min="5641" max="5641" width="12.875" style="8" customWidth="1"/>
    <col min="5642" max="5642" width="2.875" style="8" customWidth="1"/>
    <col min="5643" max="5643" width="83.875" style="8" customWidth="1"/>
    <col min="5644" max="5888" width="11.375" style="8"/>
    <col min="5889" max="5889" width="16.75" style="8" customWidth="1"/>
    <col min="5890" max="5890" width="11.125" style="8" customWidth="1"/>
    <col min="5891" max="5891" width="3.75" style="8" bestFit="1" customWidth="1"/>
    <col min="5892" max="5892" width="11.125" style="8" customWidth="1"/>
    <col min="5893" max="5893" width="6" style="8" customWidth="1"/>
    <col min="5894" max="5894" width="5.125" style="8" customWidth="1"/>
    <col min="5895" max="5895" width="5.75" style="8" customWidth="1"/>
    <col min="5896" max="5896" width="3.125" style="8" customWidth="1"/>
    <col min="5897" max="5897" width="12.875" style="8" customWidth="1"/>
    <col min="5898" max="5898" width="2.875" style="8" customWidth="1"/>
    <col min="5899" max="5899" width="83.875" style="8" customWidth="1"/>
    <col min="5900" max="6144" width="11.375" style="8"/>
    <col min="6145" max="6145" width="16.75" style="8" customWidth="1"/>
    <col min="6146" max="6146" width="11.125" style="8" customWidth="1"/>
    <col min="6147" max="6147" width="3.75" style="8" bestFit="1" customWidth="1"/>
    <col min="6148" max="6148" width="11.125" style="8" customWidth="1"/>
    <col min="6149" max="6149" width="6" style="8" customWidth="1"/>
    <col min="6150" max="6150" width="5.125" style="8" customWidth="1"/>
    <col min="6151" max="6151" width="5.75" style="8" customWidth="1"/>
    <col min="6152" max="6152" width="3.125" style="8" customWidth="1"/>
    <col min="6153" max="6153" width="12.875" style="8" customWidth="1"/>
    <col min="6154" max="6154" width="2.875" style="8" customWidth="1"/>
    <col min="6155" max="6155" width="83.875" style="8" customWidth="1"/>
    <col min="6156" max="6400" width="11.375" style="8"/>
    <col min="6401" max="6401" width="16.75" style="8" customWidth="1"/>
    <col min="6402" max="6402" width="11.125" style="8" customWidth="1"/>
    <col min="6403" max="6403" width="3.75" style="8" bestFit="1" customWidth="1"/>
    <col min="6404" max="6404" width="11.125" style="8" customWidth="1"/>
    <col min="6405" max="6405" width="6" style="8" customWidth="1"/>
    <col min="6406" max="6406" width="5.125" style="8" customWidth="1"/>
    <col min="6407" max="6407" width="5.75" style="8" customWidth="1"/>
    <col min="6408" max="6408" width="3.125" style="8" customWidth="1"/>
    <col min="6409" max="6409" width="12.875" style="8" customWidth="1"/>
    <col min="6410" max="6410" width="2.875" style="8" customWidth="1"/>
    <col min="6411" max="6411" width="83.875" style="8" customWidth="1"/>
    <col min="6412" max="6656" width="11.375" style="8"/>
    <col min="6657" max="6657" width="16.75" style="8" customWidth="1"/>
    <col min="6658" max="6658" width="11.125" style="8" customWidth="1"/>
    <col min="6659" max="6659" width="3.75" style="8" bestFit="1" customWidth="1"/>
    <col min="6660" max="6660" width="11.125" style="8" customWidth="1"/>
    <col min="6661" max="6661" width="6" style="8" customWidth="1"/>
    <col min="6662" max="6662" width="5.125" style="8" customWidth="1"/>
    <col min="6663" max="6663" width="5.75" style="8" customWidth="1"/>
    <col min="6664" max="6664" width="3.125" style="8" customWidth="1"/>
    <col min="6665" max="6665" width="12.875" style="8" customWidth="1"/>
    <col min="6666" max="6666" width="2.875" style="8" customWidth="1"/>
    <col min="6667" max="6667" width="83.875" style="8" customWidth="1"/>
    <col min="6668" max="6912" width="11.375" style="8"/>
    <col min="6913" max="6913" width="16.75" style="8" customWidth="1"/>
    <col min="6914" max="6914" width="11.125" style="8" customWidth="1"/>
    <col min="6915" max="6915" width="3.75" style="8" bestFit="1" customWidth="1"/>
    <col min="6916" max="6916" width="11.125" style="8" customWidth="1"/>
    <col min="6917" max="6917" width="6" style="8" customWidth="1"/>
    <col min="6918" max="6918" width="5.125" style="8" customWidth="1"/>
    <col min="6919" max="6919" width="5.75" style="8" customWidth="1"/>
    <col min="6920" max="6920" width="3.125" style="8" customWidth="1"/>
    <col min="6921" max="6921" width="12.875" style="8" customWidth="1"/>
    <col min="6922" max="6922" width="2.875" style="8" customWidth="1"/>
    <col min="6923" max="6923" width="83.875" style="8" customWidth="1"/>
    <col min="6924" max="7168" width="11.375" style="8"/>
    <col min="7169" max="7169" width="16.75" style="8" customWidth="1"/>
    <col min="7170" max="7170" width="11.125" style="8" customWidth="1"/>
    <col min="7171" max="7171" width="3.75" style="8" bestFit="1" customWidth="1"/>
    <col min="7172" max="7172" width="11.125" style="8" customWidth="1"/>
    <col min="7173" max="7173" width="6" style="8" customWidth="1"/>
    <col min="7174" max="7174" width="5.125" style="8" customWidth="1"/>
    <col min="7175" max="7175" width="5.75" style="8" customWidth="1"/>
    <col min="7176" max="7176" width="3.125" style="8" customWidth="1"/>
    <col min="7177" max="7177" width="12.875" style="8" customWidth="1"/>
    <col min="7178" max="7178" width="2.875" style="8" customWidth="1"/>
    <col min="7179" max="7179" width="83.875" style="8" customWidth="1"/>
    <col min="7180" max="7424" width="11.375" style="8"/>
    <col min="7425" max="7425" width="16.75" style="8" customWidth="1"/>
    <col min="7426" max="7426" width="11.125" style="8" customWidth="1"/>
    <col min="7427" max="7427" width="3.75" style="8" bestFit="1" customWidth="1"/>
    <col min="7428" max="7428" width="11.125" style="8" customWidth="1"/>
    <col min="7429" max="7429" width="6" style="8" customWidth="1"/>
    <col min="7430" max="7430" width="5.125" style="8" customWidth="1"/>
    <col min="7431" max="7431" width="5.75" style="8" customWidth="1"/>
    <col min="7432" max="7432" width="3.125" style="8" customWidth="1"/>
    <col min="7433" max="7433" width="12.875" style="8" customWidth="1"/>
    <col min="7434" max="7434" width="2.875" style="8" customWidth="1"/>
    <col min="7435" max="7435" width="83.875" style="8" customWidth="1"/>
    <col min="7436" max="7680" width="11.375" style="8"/>
    <col min="7681" max="7681" width="16.75" style="8" customWidth="1"/>
    <col min="7682" max="7682" width="11.125" style="8" customWidth="1"/>
    <col min="7683" max="7683" width="3.75" style="8" bestFit="1" customWidth="1"/>
    <col min="7684" max="7684" width="11.125" style="8" customWidth="1"/>
    <col min="7685" max="7685" width="6" style="8" customWidth="1"/>
    <col min="7686" max="7686" width="5.125" style="8" customWidth="1"/>
    <col min="7687" max="7687" width="5.75" style="8" customWidth="1"/>
    <col min="7688" max="7688" width="3.125" style="8" customWidth="1"/>
    <col min="7689" max="7689" width="12.875" style="8" customWidth="1"/>
    <col min="7690" max="7690" width="2.875" style="8" customWidth="1"/>
    <col min="7691" max="7691" width="83.875" style="8" customWidth="1"/>
    <col min="7692" max="7936" width="11.375" style="8"/>
    <col min="7937" max="7937" width="16.75" style="8" customWidth="1"/>
    <col min="7938" max="7938" width="11.125" style="8" customWidth="1"/>
    <col min="7939" max="7939" width="3.75" style="8" bestFit="1" customWidth="1"/>
    <col min="7940" max="7940" width="11.125" style="8" customWidth="1"/>
    <col min="7941" max="7941" width="6" style="8" customWidth="1"/>
    <col min="7942" max="7942" width="5.125" style="8" customWidth="1"/>
    <col min="7943" max="7943" width="5.75" style="8" customWidth="1"/>
    <col min="7944" max="7944" width="3.125" style="8" customWidth="1"/>
    <col min="7945" max="7945" width="12.875" style="8" customWidth="1"/>
    <col min="7946" max="7946" width="2.875" style="8" customWidth="1"/>
    <col min="7947" max="7947" width="83.875" style="8" customWidth="1"/>
    <col min="7948" max="8192" width="11.375" style="8"/>
    <col min="8193" max="8193" width="16.75" style="8" customWidth="1"/>
    <col min="8194" max="8194" width="11.125" style="8" customWidth="1"/>
    <col min="8195" max="8195" width="3.75" style="8" bestFit="1" customWidth="1"/>
    <col min="8196" max="8196" width="11.125" style="8" customWidth="1"/>
    <col min="8197" max="8197" width="6" style="8" customWidth="1"/>
    <col min="8198" max="8198" width="5.125" style="8" customWidth="1"/>
    <col min="8199" max="8199" width="5.75" style="8" customWidth="1"/>
    <col min="8200" max="8200" width="3.125" style="8" customWidth="1"/>
    <col min="8201" max="8201" width="12.875" style="8" customWidth="1"/>
    <col min="8202" max="8202" width="2.875" style="8" customWidth="1"/>
    <col min="8203" max="8203" width="83.875" style="8" customWidth="1"/>
    <col min="8204" max="8448" width="11.375" style="8"/>
    <col min="8449" max="8449" width="16.75" style="8" customWidth="1"/>
    <col min="8450" max="8450" width="11.125" style="8" customWidth="1"/>
    <col min="8451" max="8451" width="3.75" style="8" bestFit="1" customWidth="1"/>
    <col min="8452" max="8452" width="11.125" style="8" customWidth="1"/>
    <col min="8453" max="8453" width="6" style="8" customWidth="1"/>
    <col min="8454" max="8454" width="5.125" style="8" customWidth="1"/>
    <col min="8455" max="8455" width="5.75" style="8" customWidth="1"/>
    <col min="8456" max="8456" width="3.125" style="8" customWidth="1"/>
    <col min="8457" max="8457" width="12.875" style="8" customWidth="1"/>
    <col min="8458" max="8458" width="2.875" style="8" customWidth="1"/>
    <col min="8459" max="8459" width="83.875" style="8" customWidth="1"/>
    <col min="8460" max="8704" width="11.375" style="8"/>
    <col min="8705" max="8705" width="16.75" style="8" customWidth="1"/>
    <col min="8706" max="8706" width="11.125" style="8" customWidth="1"/>
    <col min="8707" max="8707" width="3.75" style="8" bestFit="1" customWidth="1"/>
    <col min="8708" max="8708" width="11.125" style="8" customWidth="1"/>
    <col min="8709" max="8709" width="6" style="8" customWidth="1"/>
    <col min="8710" max="8710" width="5.125" style="8" customWidth="1"/>
    <col min="8711" max="8711" width="5.75" style="8" customWidth="1"/>
    <col min="8712" max="8712" width="3.125" style="8" customWidth="1"/>
    <col min="8713" max="8713" width="12.875" style="8" customWidth="1"/>
    <col min="8714" max="8714" width="2.875" style="8" customWidth="1"/>
    <col min="8715" max="8715" width="83.875" style="8" customWidth="1"/>
    <col min="8716" max="8960" width="11.375" style="8"/>
    <col min="8961" max="8961" width="16.75" style="8" customWidth="1"/>
    <col min="8962" max="8962" width="11.125" style="8" customWidth="1"/>
    <col min="8963" max="8963" width="3.75" style="8" bestFit="1" customWidth="1"/>
    <col min="8964" max="8964" width="11.125" style="8" customWidth="1"/>
    <col min="8965" max="8965" width="6" style="8" customWidth="1"/>
    <col min="8966" max="8966" width="5.125" style="8" customWidth="1"/>
    <col min="8967" max="8967" width="5.75" style="8" customWidth="1"/>
    <col min="8968" max="8968" width="3.125" style="8" customWidth="1"/>
    <col min="8969" max="8969" width="12.875" style="8" customWidth="1"/>
    <col min="8970" max="8970" width="2.875" style="8" customWidth="1"/>
    <col min="8971" max="8971" width="83.875" style="8" customWidth="1"/>
    <col min="8972" max="9216" width="11.375" style="8"/>
    <col min="9217" max="9217" width="16.75" style="8" customWidth="1"/>
    <col min="9218" max="9218" width="11.125" style="8" customWidth="1"/>
    <col min="9219" max="9219" width="3.75" style="8" bestFit="1" customWidth="1"/>
    <col min="9220" max="9220" width="11.125" style="8" customWidth="1"/>
    <col min="9221" max="9221" width="6" style="8" customWidth="1"/>
    <col min="9222" max="9222" width="5.125" style="8" customWidth="1"/>
    <col min="9223" max="9223" width="5.75" style="8" customWidth="1"/>
    <col min="9224" max="9224" width="3.125" style="8" customWidth="1"/>
    <col min="9225" max="9225" width="12.875" style="8" customWidth="1"/>
    <col min="9226" max="9226" width="2.875" style="8" customWidth="1"/>
    <col min="9227" max="9227" width="83.875" style="8" customWidth="1"/>
    <col min="9228" max="9472" width="11.375" style="8"/>
    <col min="9473" max="9473" width="16.75" style="8" customWidth="1"/>
    <col min="9474" max="9474" width="11.125" style="8" customWidth="1"/>
    <col min="9475" max="9475" width="3.75" style="8" bestFit="1" customWidth="1"/>
    <col min="9476" max="9476" width="11.125" style="8" customWidth="1"/>
    <col min="9477" max="9477" width="6" style="8" customWidth="1"/>
    <col min="9478" max="9478" width="5.125" style="8" customWidth="1"/>
    <col min="9479" max="9479" width="5.75" style="8" customWidth="1"/>
    <col min="9480" max="9480" width="3.125" style="8" customWidth="1"/>
    <col min="9481" max="9481" width="12.875" style="8" customWidth="1"/>
    <col min="9482" max="9482" width="2.875" style="8" customWidth="1"/>
    <col min="9483" max="9483" width="83.875" style="8" customWidth="1"/>
    <col min="9484" max="9728" width="11.375" style="8"/>
    <col min="9729" max="9729" width="16.75" style="8" customWidth="1"/>
    <col min="9730" max="9730" width="11.125" style="8" customWidth="1"/>
    <col min="9731" max="9731" width="3.75" style="8" bestFit="1" customWidth="1"/>
    <col min="9732" max="9732" width="11.125" style="8" customWidth="1"/>
    <col min="9733" max="9733" width="6" style="8" customWidth="1"/>
    <col min="9734" max="9734" width="5.125" style="8" customWidth="1"/>
    <col min="9735" max="9735" width="5.75" style="8" customWidth="1"/>
    <col min="9736" max="9736" width="3.125" style="8" customWidth="1"/>
    <col min="9737" max="9737" width="12.875" style="8" customWidth="1"/>
    <col min="9738" max="9738" width="2.875" style="8" customWidth="1"/>
    <col min="9739" max="9739" width="83.875" style="8" customWidth="1"/>
    <col min="9740" max="9984" width="11.375" style="8"/>
    <col min="9985" max="9985" width="16.75" style="8" customWidth="1"/>
    <col min="9986" max="9986" width="11.125" style="8" customWidth="1"/>
    <col min="9987" max="9987" width="3.75" style="8" bestFit="1" customWidth="1"/>
    <col min="9988" max="9988" width="11.125" style="8" customWidth="1"/>
    <col min="9989" max="9989" width="6" style="8" customWidth="1"/>
    <col min="9990" max="9990" width="5.125" style="8" customWidth="1"/>
    <col min="9991" max="9991" width="5.75" style="8" customWidth="1"/>
    <col min="9992" max="9992" width="3.125" style="8" customWidth="1"/>
    <col min="9993" max="9993" width="12.875" style="8" customWidth="1"/>
    <col min="9994" max="9994" width="2.875" style="8" customWidth="1"/>
    <col min="9995" max="9995" width="83.875" style="8" customWidth="1"/>
    <col min="9996" max="10240" width="11.375" style="8"/>
    <col min="10241" max="10241" width="16.75" style="8" customWidth="1"/>
    <col min="10242" max="10242" width="11.125" style="8" customWidth="1"/>
    <col min="10243" max="10243" width="3.75" style="8" bestFit="1" customWidth="1"/>
    <col min="10244" max="10244" width="11.125" style="8" customWidth="1"/>
    <col min="10245" max="10245" width="6" style="8" customWidth="1"/>
    <col min="10246" max="10246" width="5.125" style="8" customWidth="1"/>
    <col min="10247" max="10247" width="5.75" style="8" customWidth="1"/>
    <col min="10248" max="10248" width="3.125" style="8" customWidth="1"/>
    <col min="10249" max="10249" width="12.875" style="8" customWidth="1"/>
    <col min="10250" max="10250" width="2.875" style="8" customWidth="1"/>
    <col min="10251" max="10251" width="83.875" style="8" customWidth="1"/>
    <col min="10252" max="10496" width="11.375" style="8"/>
    <col min="10497" max="10497" width="16.75" style="8" customWidth="1"/>
    <col min="10498" max="10498" width="11.125" style="8" customWidth="1"/>
    <col min="10499" max="10499" width="3.75" style="8" bestFit="1" customWidth="1"/>
    <col min="10500" max="10500" width="11.125" style="8" customWidth="1"/>
    <col min="10501" max="10501" width="6" style="8" customWidth="1"/>
    <col min="10502" max="10502" width="5.125" style="8" customWidth="1"/>
    <col min="10503" max="10503" width="5.75" style="8" customWidth="1"/>
    <col min="10504" max="10504" width="3.125" style="8" customWidth="1"/>
    <col min="10505" max="10505" width="12.875" style="8" customWidth="1"/>
    <col min="10506" max="10506" width="2.875" style="8" customWidth="1"/>
    <col min="10507" max="10507" width="83.875" style="8" customWidth="1"/>
    <col min="10508" max="10752" width="11.375" style="8"/>
    <col min="10753" max="10753" width="16.75" style="8" customWidth="1"/>
    <col min="10754" max="10754" width="11.125" style="8" customWidth="1"/>
    <col min="10755" max="10755" width="3.75" style="8" bestFit="1" customWidth="1"/>
    <col min="10756" max="10756" width="11.125" style="8" customWidth="1"/>
    <col min="10757" max="10757" width="6" style="8" customWidth="1"/>
    <col min="10758" max="10758" width="5.125" style="8" customWidth="1"/>
    <col min="10759" max="10759" width="5.75" style="8" customWidth="1"/>
    <col min="10760" max="10760" width="3.125" style="8" customWidth="1"/>
    <col min="10761" max="10761" width="12.875" style="8" customWidth="1"/>
    <col min="10762" max="10762" width="2.875" style="8" customWidth="1"/>
    <col min="10763" max="10763" width="83.875" style="8" customWidth="1"/>
    <col min="10764" max="11008" width="11.375" style="8"/>
    <col min="11009" max="11009" width="16.75" style="8" customWidth="1"/>
    <col min="11010" max="11010" width="11.125" style="8" customWidth="1"/>
    <col min="11011" max="11011" width="3.75" style="8" bestFit="1" customWidth="1"/>
    <col min="11012" max="11012" width="11.125" style="8" customWidth="1"/>
    <col min="11013" max="11013" width="6" style="8" customWidth="1"/>
    <col min="11014" max="11014" width="5.125" style="8" customWidth="1"/>
    <col min="11015" max="11015" width="5.75" style="8" customWidth="1"/>
    <col min="11016" max="11016" width="3.125" style="8" customWidth="1"/>
    <col min="11017" max="11017" width="12.875" style="8" customWidth="1"/>
    <col min="11018" max="11018" width="2.875" style="8" customWidth="1"/>
    <col min="11019" max="11019" width="83.875" style="8" customWidth="1"/>
    <col min="11020" max="11264" width="11.375" style="8"/>
    <col min="11265" max="11265" width="16.75" style="8" customWidth="1"/>
    <col min="11266" max="11266" width="11.125" style="8" customWidth="1"/>
    <col min="11267" max="11267" width="3.75" style="8" bestFit="1" customWidth="1"/>
    <col min="11268" max="11268" width="11.125" style="8" customWidth="1"/>
    <col min="11269" max="11269" width="6" style="8" customWidth="1"/>
    <col min="11270" max="11270" width="5.125" style="8" customWidth="1"/>
    <col min="11271" max="11271" width="5.75" style="8" customWidth="1"/>
    <col min="11272" max="11272" width="3.125" style="8" customWidth="1"/>
    <col min="11273" max="11273" width="12.875" style="8" customWidth="1"/>
    <col min="11274" max="11274" width="2.875" style="8" customWidth="1"/>
    <col min="11275" max="11275" width="83.875" style="8" customWidth="1"/>
    <col min="11276" max="11520" width="11.375" style="8"/>
    <col min="11521" max="11521" width="16.75" style="8" customWidth="1"/>
    <col min="11522" max="11522" width="11.125" style="8" customWidth="1"/>
    <col min="11523" max="11523" width="3.75" style="8" bestFit="1" customWidth="1"/>
    <col min="11524" max="11524" width="11.125" style="8" customWidth="1"/>
    <col min="11525" max="11525" width="6" style="8" customWidth="1"/>
    <col min="11526" max="11526" width="5.125" style="8" customWidth="1"/>
    <col min="11527" max="11527" width="5.75" style="8" customWidth="1"/>
    <col min="11528" max="11528" width="3.125" style="8" customWidth="1"/>
    <col min="11529" max="11529" width="12.875" style="8" customWidth="1"/>
    <col min="11530" max="11530" width="2.875" style="8" customWidth="1"/>
    <col min="11531" max="11531" width="83.875" style="8" customWidth="1"/>
    <col min="11532" max="11776" width="11.375" style="8"/>
    <col min="11777" max="11777" width="16.75" style="8" customWidth="1"/>
    <col min="11778" max="11778" width="11.125" style="8" customWidth="1"/>
    <col min="11779" max="11779" width="3.75" style="8" bestFit="1" customWidth="1"/>
    <col min="11780" max="11780" width="11.125" style="8" customWidth="1"/>
    <col min="11781" max="11781" width="6" style="8" customWidth="1"/>
    <col min="11782" max="11782" width="5.125" style="8" customWidth="1"/>
    <col min="11783" max="11783" width="5.75" style="8" customWidth="1"/>
    <col min="11784" max="11784" width="3.125" style="8" customWidth="1"/>
    <col min="11785" max="11785" width="12.875" style="8" customWidth="1"/>
    <col min="11786" max="11786" width="2.875" style="8" customWidth="1"/>
    <col min="11787" max="11787" width="83.875" style="8" customWidth="1"/>
    <col min="11788" max="12032" width="11.375" style="8"/>
    <col min="12033" max="12033" width="16.75" style="8" customWidth="1"/>
    <col min="12034" max="12034" width="11.125" style="8" customWidth="1"/>
    <col min="12035" max="12035" width="3.75" style="8" bestFit="1" customWidth="1"/>
    <col min="12036" max="12036" width="11.125" style="8" customWidth="1"/>
    <col min="12037" max="12037" width="6" style="8" customWidth="1"/>
    <col min="12038" max="12038" width="5.125" style="8" customWidth="1"/>
    <col min="12039" max="12039" width="5.75" style="8" customWidth="1"/>
    <col min="12040" max="12040" width="3.125" style="8" customWidth="1"/>
    <col min="12041" max="12041" width="12.875" style="8" customWidth="1"/>
    <col min="12042" max="12042" width="2.875" style="8" customWidth="1"/>
    <col min="12043" max="12043" width="83.875" style="8" customWidth="1"/>
    <col min="12044" max="12288" width="11.375" style="8"/>
    <col min="12289" max="12289" width="16.75" style="8" customWidth="1"/>
    <col min="12290" max="12290" width="11.125" style="8" customWidth="1"/>
    <col min="12291" max="12291" width="3.75" style="8" bestFit="1" customWidth="1"/>
    <col min="12292" max="12292" width="11.125" style="8" customWidth="1"/>
    <col min="12293" max="12293" width="6" style="8" customWidth="1"/>
    <col min="12294" max="12294" width="5.125" style="8" customWidth="1"/>
    <col min="12295" max="12295" width="5.75" style="8" customWidth="1"/>
    <col min="12296" max="12296" width="3.125" style="8" customWidth="1"/>
    <col min="12297" max="12297" width="12.875" style="8" customWidth="1"/>
    <col min="12298" max="12298" width="2.875" style="8" customWidth="1"/>
    <col min="12299" max="12299" width="83.875" style="8" customWidth="1"/>
    <col min="12300" max="12544" width="11.375" style="8"/>
    <col min="12545" max="12545" width="16.75" style="8" customWidth="1"/>
    <col min="12546" max="12546" width="11.125" style="8" customWidth="1"/>
    <col min="12547" max="12547" width="3.75" style="8" bestFit="1" customWidth="1"/>
    <col min="12548" max="12548" width="11.125" style="8" customWidth="1"/>
    <col min="12549" max="12549" width="6" style="8" customWidth="1"/>
    <col min="12550" max="12550" width="5.125" style="8" customWidth="1"/>
    <col min="12551" max="12551" width="5.75" style="8" customWidth="1"/>
    <col min="12552" max="12552" width="3.125" style="8" customWidth="1"/>
    <col min="12553" max="12553" width="12.875" style="8" customWidth="1"/>
    <col min="12554" max="12554" width="2.875" style="8" customWidth="1"/>
    <col min="12555" max="12555" width="83.875" style="8" customWidth="1"/>
    <col min="12556" max="12800" width="11.375" style="8"/>
    <col min="12801" max="12801" width="16.75" style="8" customWidth="1"/>
    <col min="12802" max="12802" width="11.125" style="8" customWidth="1"/>
    <col min="12803" max="12803" width="3.75" style="8" bestFit="1" customWidth="1"/>
    <col min="12804" max="12804" width="11.125" style="8" customWidth="1"/>
    <col min="12805" max="12805" width="6" style="8" customWidth="1"/>
    <col min="12806" max="12806" width="5.125" style="8" customWidth="1"/>
    <col min="12807" max="12807" width="5.75" style="8" customWidth="1"/>
    <col min="12808" max="12808" width="3.125" style="8" customWidth="1"/>
    <col min="12809" max="12809" width="12.875" style="8" customWidth="1"/>
    <col min="12810" max="12810" width="2.875" style="8" customWidth="1"/>
    <col min="12811" max="12811" width="83.875" style="8" customWidth="1"/>
    <col min="12812" max="13056" width="11.375" style="8"/>
    <col min="13057" max="13057" width="16.75" style="8" customWidth="1"/>
    <col min="13058" max="13058" width="11.125" style="8" customWidth="1"/>
    <col min="13059" max="13059" width="3.75" style="8" bestFit="1" customWidth="1"/>
    <col min="13060" max="13060" width="11.125" style="8" customWidth="1"/>
    <col min="13061" max="13061" width="6" style="8" customWidth="1"/>
    <col min="13062" max="13062" width="5.125" style="8" customWidth="1"/>
    <col min="13063" max="13063" width="5.75" style="8" customWidth="1"/>
    <col min="13064" max="13064" width="3.125" style="8" customWidth="1"/>
    <col min="13065" max="13065" width="12.875" style="8" customWidth="1"/>
    <col min="13066" max="13066" width="2.875" style="8" customWidth="1"/>
    <col min="13067" max="13067" width="83.875" style="8" customWidth="1"/>
    <col min="13068" max="13312" width="11.375" style="8"/>
    <col min="13313" max="13313" width="16.75" style="8" customWidth="1"/>
    <col min="13314" max="13314" width="11.125" style="8" customWidth="1"/>
    <col min="13315" max="13315" width="3.75" style="8" bestFit="1" customWidth="1"/>
    <col min="13316" max="13316" width="11.125" style="8" customWidth="1"/>
    <col min="13317" max="13317" width="6" style="8" customWidth="1"/>
    <col min="13318" max="13318" width="5.125" style="8" customWidth="1"/>
    <col min="13319" max="13319" width="5.75" style="8" customWidth="1"/>
    <col min="13320" max="13320" width="3.125" style="8" customWidth="1"/>
    <col min="13321" max="13321" width="12.875" style="8" customWidth="1"/>
    <col min="13322" max="13322" width="2.875" style="8" customWidth="1"/>
    <col min="13323" max="13323" width="83.875" style="8" customWidth="1"/>
    <col min="13324" max="13568" width="11.375" style="8"/>
    <col min="13569" max="13569" width="16.75" style="8" customWidth="1"/>
    <col min="13570" max="13570" width="11.125" style="8" customWidth="1"/>
    <col min="13571" max="13571" width="3.75" style="8" bestFit="1" customWidth="1"/>
    <col min="13572" max="13572" width="11.125" style="8" customWidth="1"/>
    <col min="13573" max="13573" width="6" style="8" customWidth="1"/>
    <col min="13574" max="13574" width="5.125" style="8" customWidth="1"/>
    <col min="13575" max="13575" width="5.75" style="8" customWidth="1"/>
    <col min="13576" max="13576" width="3.125" style="8" customWidth="1"/>
    <col min="13577" max="13577" width="12.875" style="8" customWidth="1"/>
    <col min="13578" max="13578" width="2.875" style="8" customWidth="1"/>
    <col min="13579" max="13579" width="83.875" style="8" customWidth="1"/>
    <col min="13580" max="13824" width="11.375" style="8"/>
    <col min="13825" max="13825" width="16.75" style="8" customWidth="1"/>
    <col min="13826" max="13826" width="11.125" style="8" customWidth="1"/>
    <col min="13827" max="13827" width="3.75" style="8" bestFit="1" customWidth="1"/>
    <col min="13828" max="13828" width="11.125" style="8" customWidth="1"/>
    <col min="13829" max="13829" width="6" style="8" customWidth="1"/>
    <col min="13830" max="13830" width="5.125" style="8" customWidth="1"/>
    <col min="13831" max="13831" width="5.75" style="8" customWidth="1"/>
    <col min="13832" max="13832" width="3.125" style="8" customWidth="1"/>
    <col min="13833" max="13833" width="12.875" style="8" customWidth="1"/>
    <col min="13834" max="13834" width="2.875" style="8" customWidth="1"/>
    <col min="13835" max="13835" width="83.875" style="8" customWidth="1"/>
    <col min="13836" max="14080" width="11.375" style="8"/>
    <col min="14081" max="14081" width="16.75" style="8" customWidth="1"/>
    <col min="14082" max="14082" width="11.125" style="8" customWidth="1"/>
    <col min="14083" max="14083" width="3.75" style="8" bestFit="1" customWidth="1"/>
    <col min="14084" max="14084" width="11.125" style="8" customWidth="1"/>
    <col min="14085" max="14085" width="6" style="8" customWidth="1"/>
    <col min="14086" max="14086" width="5.125" style="8" customWidth="1"/>
    <col min="14087" max="14087" width="5.75" style="8" customWidth="1"/>
    <col min="14088" max="14088" width="3.125" style="8" customWidth="1"/>
    <col min="14089" max="14089" width="12.875" style="8" customWidth="1"/>
    <col min="14090" max="14090" width="2.875" style="8" customWidth="1"/>
    <col min="14091" max="14091" width="83.875" style="8" customWidth="1"/>
    <col min="14092" max="14336" width="11.375" style="8"/>
    <col min="14337" max="14337" width="16.75" style="8" customWidth="1"/>
    <col min="14338" max="14338" width="11.125" style="8" customWidth="1"/>
    <col min="14339" max="14339" width="3.75" style="8" bestFit="1" customWidth="1"/>
    <col min="14340" max="14340" width="11.125" style="8" customWidth="1"/>
    <col min="14341" max="14341" width="6" style="8" customWidth="1"/>
    <col min="14342" max="14342" width="5.125" style="8" customWidth="1"/>
    <col min="14343" max="14343" width="5.75" style="8" customWidth="1"/>
    <col min="14344" max="14344" width="3.125" style="8" customWidth="1"/>
    <col min="14345" max="14345" width="12.875" style="8" customWidth="1"/>
    <col min="14346" max="14346" width="2.875" style="8" customWidth="1"/>
    <col min="14347" max="14347" width="83.875" style="8" customWidth="1"/>
    <col min="14348" max="14592" width="11.375" style="8"/>
    <col min="14593" max="14593" width="16.75" style="8" customWidth="1"/>
    <col min="14594" max="14594" width="11.125" style="8" customWidth="1"/>
    <col min="14595" max="14595" width="3.75" style="8" bestFit="1" customWidth="1"/>
    <col min="14596" max="14596" width="11.125" style="8" customWidth="1"/>
    <col min="14597" max="14597" width="6" style="8" customWidth="1"/>
    <col min="14598" max="14598" width="5.125" style="8" customWidth="1"/>
    <col min="14599" max="14599" width="5.75" style="8" customWidth="1"/>
    <col min="14600" max="14600" width="3.125" style="8" customWidth="1"/>
    <col min="14601" max="14601" width="12.875" style="8" customWidth="1"/>
    <col min="14602" max="14602" width="2.875" style="8" customWidth="1"/>
    <col min="14603" max="14603" width="83.875" style="8" customWidth="1"/>
    <col min="14604" max="14848" width="11.375" style="8"/>
    <col min="14849" max="14849" width="16.75" style="8" customWidth="1"/>
    <col min="14850" max="14850" width="11.125" style="8" customWidth="1"/>
    <col min="14851" max="14851" width="3.75" style="8" bestFit="1" customWidth="1"/>
    <col min="14852" max="14852" width="11.125" style="8" customWidth="1"/>
    <col min="14853" max="14853" width="6" style="8" customWidth="1"/>
    <col min="14854" max="14854" width="5.125" style="8" customWidth="1"/>
    <col min="14855" max="14855" width="5.75" style="8" customWidth="1"/>
    <col min="14856" max="14856" width="3.125" style="8" customWidth="1"/>
    <col min="14857" max="14857" width="12.875" style="8" customWidth="1"/>
    <col min="14858" max="14858" width="2.875" style="8" customWidth="1"/>
    <col min="14859" max="14859" width="83.875" style="8" customWidth="1"/>
    <col min="14860" max="15104" width="11.375" style="8"/>
    <col min="15105" max="15105" width="16.75" style="8" customWidth="1"/>
    <col min="15106" max="15106" width="11.125" style="8" customWidth="1"/>
    <col min="15107" max="15107" width="3.75" style="8" bestFit="1" customWidth="1"/>
    <col min="15108" max="15108" width="11.125" style="8" customWidth="1"/>
    <col min="15109" max="15109" width="6" style="8" customWidth="1"/>
    <col min="15110" max="15110" width="5.125" style="8" customWidth="1"/>
    <col min="15111" max="15111" width="5.75" style="8" customWidth="1"/>
    <col min="15112" max="15112" width="3.125" style="8" customWidth="1"/>
    <col min="15113" max="15113" width="12.875" style="8" customWidth="1"/>
    <col min="15114" max="15114" width="2.875" style="8" customWidth="1"/>
    <col min="15115" max="15115" width="83.875" style="8" customWidth="1"/>
    <col min="15116" max="15360" width="11.375" style="8"/>
    <col min="15361" max="15361" width="16.75" style="8" customWidth="1"/>
    <col min="15362" max="15362" width="11.125" style="8" customWidth="1"/>
    <col min="15363" max="15363" width="3.75" style="8" bestFit="1" customWidth="1"/>
    <col min="15364" max="15364" width="11.125" style="8" customWidth="1"/>
    <col min="15365" max="15365" width="6" style="8" customWidth="1"/>
    <col min="15366" max="15366" width="5.125" style="8" customWidth="1"/>
    <col min="15367" max="15367" width="5.75" style="8" customWidth="1"/>
    <col min="15368" max="15368" width="3.125" style="8" customWidth="1"/>
    <col min="15369" max="15369" width="12.875" style="8" customWidth="1"/>
    <col min="15370" max="15370" width="2.875" style="8" customWidth="1"/>
    <col min="15371" max="15371" width="83.875" style="8" customWidth="1"/>
    <col min="15372" max="15616" width="11.375" style="8"/>
    <col min="15617" max="15617" width="16.75" style="8" customWidth="1"/>
    <col min="15618" max="15618" width="11.125" style="8" customWidth="1"/>
    <col min="15619" max="15619" width="3.75" style="8" bestFit="1" customWidth="1"/>
    <col min="15620" max="15620" width="11.125" style="8" customWidth="1"/>
    <col min="15621" max="15621" width="6" style="8" customWidth="1"/>
    <col min="15622" max="15622" width="5.125" style="8" customWidth="1"/>
    <col min="15623" max="15623" width="5.75" style="8" customWidth="1"/>
    <col min="15624" max="15624" width="3.125" style="8" customWidth="1"/>
    <col min="15625" max="15625" width="12.875" style="8" customWidth="1"/>
    <col min="15626" max="15626" width="2.875" style="8" customWidth="1"/>
    <col min="15627" max="15627" width="83.875" style="8" customWidth="1"/>
    <col min="15628" max="15872" width="11.375" style="8"/>
    <col min="15873" max="15873" width="16.75" style="8" customWidth="1"/>
    <col min="15874" max="15874" width="11.125" style="8" customWidth="1"/>
    <col min="15875" max="15875" width="3.75" style="8" bestFit="1" customWidth="1"/>
    <col min="15876" max="15876" width="11.125" style="8" customWidth="1"/>
    <col min="15877" max="15877" width="6" style="8" customWidth="1"/>
    <col min="15878" max="15878" width="5.125" style="8" customWidth="1"/>
    <col min="15879" max="15879" width="5.75" style="8" customWidth="1"/>
    <col min="15880" max="15880" width="3.125" style="8" customWidth="1"/>
    <col min="15881" max="15881" width="12.875" style="8" customWidth="1"/>
    <col min="15882" max="15882" width="2.875" style="8" customWidth="1"/>
    <col min="15883" max="15883" width="83.875" style="8" customWidth="1"/>
    <col min="15884" max="16128" width="11.375" style="8"/>
    <col min="16129" max="16129" width="16.75" style="8" customWidth="1"/>
    <col min="16130" max="16130" width="11.125" style="8" customWidth="1"/>
    <col min="16131" max="16131" width="3.75" style="8" bestFit="1" customWidth="1"/>
    <col min="16132" max="16132" width="11.125" style="8" customWidth="1"/>
    <col min="16133" max="16133" width="6" style="8" customWidth="1"/>
    <col min="16134" max="16134" width="5.125" style="8" customWidth="1"/>
    <col min="16135" max="16135" width="5.75" style="8" customWidth="1"/>
    <col min="16136" max="16136" width="3.125" style="8" customWidth="1"/>
    <col min="16137" max="16137" width="12.875" style="8" customWidth="1"/>
    <col min="16138" max="16138" width="2.875" style="8" customWidth="1"/>
    <col min="16139" max="16139" width="83.875" style="8" customWidth="1"/>
    <col min="16140" max="16384" width="11.375" style="8"/>
  </cols>
  <sheetData>
    <row r="1" spans="1:16" ht="30" customHeight="1" x14ac:dyDescent="0.15">
      <c r="A1" s="7" t="s">
        <v>55</v>
      </c>
      <c r="B1" s="7"/>
      <c r="D1" s="204" t="s">
        <v>25</v>
      </c>
      <c r="E1" s="204"/>
      <c r="F1" s="204"/>
      <c r="G1" s="204"/>
      <c r="H1" s="204"/>
      <c r="I1" s="204"/>
      <c r="J1" s="204"/>
      <c r="K1" s="204"/>
      <c r="L1" s="204"/>
      <c r="M1" s="204"/>
    </row>
    <row r="2" spans="1:16" ht="30" customHeight="1" x14ac:dyDescent="0.15">
      <c r="A2" s="207" t="str">
        <f ca="1">RIGHT(CELL("filename",A2),
 LEN(CELL("filename",A2))
       -FIND("]",CELL("filename",A2)))</f>
        <v>①年月支払分</v>
      </c>
      <c r="B2" s="207"/>
      <c r="C2" s="207"/>
      <c r="D2" s="207"/>
      <c r="E2" s="207"/>
      <c r="F2" s="207"/>
      <c r="G2" s="207"/>
      <c r="H2" s="207"/>
      <c r="I2" s="207"/>
      <c r="J2" s="207"/>
      <c r="K2" s="207"/>
      <c r="L2" s="207"/>
      <c r="M2" s="207"/>
    </row>
    <row r="3" spans="1:16" ht="30" customHeight="1" x14ac:dyDescent="0.15">
      <c r="A3" s="205" t="s">
        <v>30</v>
      </c>
      <c r="B3" s="205"/>
      <c r="C3" s="205" t="str">
        <f>IF('人件費総括表・遂行状況（様式8号別紙2-1）'!$B$3="",
     "",
     '人件費総括表・遂行状況（様式8号別紙2-1）'!$B$3)</f>
        <v/>
      </c>
      <c r="D3" s="205"/>
      <c r="E3" s="205"/>
      <c r="F3" s="105"/>
      <c r="G3" s="9"/>
      <c r="H3" s="9"/>
      <c r="I3" s="9"/>
      <c r="J3" s="9"/>
      <c r="K3" s="9"/>
      <c r="L3" s="9"/>
      <c r="M3" s="9"/>
    </row>
    <row r="4" spans="1:16" ht="30" customHeight="1" x14ac:dyDescent="0.15">
      <c r="A4" s="198" t="s">
        <v>14</v>
      </c>
      <c r="B4" s="198"/>
      <c r="C4" s="205" t="str">
        <f>IF(従業員別人件費総括表!$B$5="",
     "",
     従業員別人件費総括表!$B$5)</f>
        <v/>
      </c>
      <c r="D4" s="205"/>
      <c r="E4" s="205"/>
      <c r="F4" s="105"/>
      <c r="G4" s="10"/>
      <c r="H4" s="10"/>
      <c r="I4" s="10"/>
    </row>
    <row r="5" spans="1:16" ht="30" customHeight="1" x14ac:dyDescent="0.15">
      <c r="A5" s="198" t="s">
        <v>15</v>
      </c>
      <c r="B5" s="198"/>
      <c r="C5" s="199">
        <f>従業員別人件費総括表!C7</f>
        <v>0</v>
      </c>
      <c r="D5" s="199"/>
      <c r="E5" s="199"/>
      <c r="F5" s="10" t="s">
        <v>4</v>
      </c>
      <c r="H5" s="10"/>
      <c r="I5" s="10"/>
    </row>
    <row r="6" spans="1:16" ht="30" customHeight="1" thickBot="1" x14ac:dyDescent="0.2">
      <c r="A6" s="12" t="s">
        <v>29</v>
      </c>
      <c r="B6" s="12"/>
    </row>
    <row r="7" spans="1:16" s="13" customFormat="1" ht="22.5" customHeight="1" thickBot="1" x14ac:dyDescent="0.2">
      <c r="A7" s="208" t="s">
        <v>31</v>
      </c>
      <c r="B7" s="201"/>
      <c r="C7" s="209" t="s">
        <v>16</v>
      </c>
      <c r="D7" s="209"/>
      <c r="E7" s="209"/>
      <c r="F7" s="111" t="s">
        <v>49</v>
      </c>
      <c r="G7" s="187" t="s">
        <v>17</v>
      </c>
      <c r="H7" s="203"/>
      <c r="I7" s="203"/>
      <c r="J7" s="188"/>
      <c r="K7" s="187" t="s">
        <v>18</v>
      </c>
      <c r="L7" s="188"/>
      <c r="M7" s="14" t="s">
        <v>28</v>
      </c>
      <c r="N7" s="15" t="s">
        <v>19</v>
      </c>
      <c r="O7" s="16"/>
    </row>
    <row r="8" spans="1:16" ht="22.5" customHeight="1" x14ac:dyDescent="0.15">
      <c r="A8" s="135"/>
      <c r="B8" s="162" t="str">
        <f>IF(テーブル1415[[#This Row],[列1]]="",
    "",
    TEXT(テーブル1415[[#This Row],[列1]],"(aaa)"))</f>
        <v/>
      </c>
      <c r="C8" s="136" t="s">
        <v>32</v>
      </c>
      <c r="D8" s="58" t="s">
        <v>21</v>
      </c>
      <c r="E8" s="141" t="s">
        <v>32</v>
      </c>
      <c r="F8" s="142" t="s">
        <v>32</v>
      </c>
      <c r="G8" s="18">
        <f>IF(OR(テーブル1415[[#This Row],[列2]]="",
          テーブル1415[[#This Row],[列4]]=""),
     0,
     IFERROR(HOUR(テーブル1415[[#This Row],[列4]]-テーブル1415[[#This Row],[列15]]-テーブル1415[[#This Row],[列2]]),
                  IFERROR(HOUR(テーブル1415[[#This Row],[列4]]-テーブル1415[[#This Row],[列2]]),
                               0)))</f>
        <v>0</v>
      </c>
      <c r="H8" s="19" t="s">
        <v>22</v>
      </c>
      <c r="I8" s="20" t="str">
        <f>IF(OR(テーブル1415[[#This Row],[列2]]="",
          テーブル1415[[#This Row],[列4]]=""),
     "00",
     IF(ISERROR(MINUTE(テーブル1415[[#This Row],[列4]]-テーブル1415[[#This Row],[列15]]-テーブル1415[[#This Row],[列2]])),
        IF(ISERROR(MINUTE(テーブル1415[[#This Row],[列4]]-テーブル1415[[#This Row],[列2]])),
           "00",
           IF(MINUTE(テーブル1415[[#This Row],[列4]]-テーブル1415[[#This Row],[列2]])&lt;30,
              "00",
              30)),
        IF(MINUTE(テーブル1415[[#This Row],[列4]]-テーブル1415[[#This Row],[列15]]-テーブル1415[[#This Row],[列2]])&lt;30,
           "00",
           30)))</f>
        <v>00</v>
      </c>
      <c r="J8" s="21" t="s">
        <v>23</v>
      </c>
      <c r="K8" s="22">
        <f>IFERROR((テーブル1415[[#This Row],[列5]]+テーブル1415[[#This Row],[列7]]/60)*$C$5,"")</f>
        <v>0</v>
      </c>
      <c r="L8" s="23" t="s">
        <v>4</v>
      </c>
      <c r="M8" s="147"/>
      <c r="N8" s="24"/>
      <c r="O8" s="50"/>
      <c r="P8" s="25"/>
    </row>
    <row r="9" spans="1:16" ht="22.5" customHeight="1" x14ac:dyDescent="0.15">
      <c r="A9" s="137"/>
      <c r="B9" s="159" t="str">
        <f>IF(テーブル1415[[#This Row],[列1]]="",
    "",
    TEXT(テーブル1415[[#This Row],[列1]],"(aaa)"))</f>
        <v/>
      </c>
      <c r="C9" s="138" t="s">
        <v>20</v>
      </c>
      <c r="D9" s="59" t="s">
        <v>21</v>
      </c>
      <c r="E9" s="143" t="s">
        <v>20</v>
      </c>
      <c r="F9" s="144" t="s">
        <v>32</v>
      </c>
      <c r="G9" s="27">
        <f>IF(OR(テーブル1415[[#This Row],[列2]]="",
          テーブル1415[[#This Row],[列4]]=""),
     0,
     IFERROR(HOUR(テーブル1415[[#This Row],[列4]]-テーブル1415[[#This Row],[列15]]-テーブル1415[[#This Row],[列2]]),
                  IFERROR(HOUR(テーブル1415[[#This Row],[列4]]-テーブル1415[[#This Row],[列2]]),
                               0)))</f>
        <v>0</v>
      </c>
      <c r="H9" s="28" t="s">
        <v>22</v>
      </c>
      <c r="I9" s="29" t="str">
        <f>IF(OR(テーブル1415[[#This Row],[列2]]="",
          テーブル1415[[#This Row],[列4]]=""),
     "00",
     IF(ISERROR(MINUTE(テーブル1415[[#This Row],[列4]]-テーブル1415[[#This Row],[列15]]-テーブル1415[[#This Row],[列2]])),
        IF(ISERROR(MINUTE(テーブル1415[[#This Row],[列4]]-テーブル1415[[#This Row],[列2]])),
           "00",
           IF(MINUTE(テーブル1415[[#This Row],[列4]]-テーブル1415[[#This Row],[列2]])&lt;30,
              "00",
              30)),
        IF(MINUTE(テーブル1415[[#This Row],[列4]]-テーブル1415[[#This Row],[列15]]-テーブル1415[[#This Row],[列2]])&lt;30,
           "00",
           30)))</f>
        <v>00</v>
      </c>
      <c r="J9" s="30" t="s">
        <v>23</v>
      </c>
      <c r="K9" s="31">
        <f>IFERROR((テーブル1415[[#This Row],[列5]]+テーブル1415[[#This Row],[列7]]/60)*$C$5,"")</f>
        <v>0</v>
      </c>
      <c r="L9" s="32" t="s">
        <v>4</v>
      </c>
      <c r="M9" s="148"/>
      <c r="N9" s="33"/>
      <c r="O9" s="50"/>
      <c r="P9" s="25"/>
    </row>
    <row r="10" spans="1:16" ht="22.5" customHeight="1" x14ac:dyDescent="0.15">
      <c r="A10" s="137"/>
      <c r="B10" s="160" t="str">
        <f>IF(テーブル1415[[#This Row],[列1]]="",
    "",
    TEXT(テーブル1415[[#This Row],[列1]],"(aaa)"))</f>
        <v/>
      </c>
      <c r="C10" s="138" t="s">
        <v>20</v>
      </c>
      <c r="D10" s="59" t="s">
        <v>21</v>
      </c>
      <c r="E10" s="143" t="s">
        <v>20</v>
      </c>
      <c r="F10" s="144" t="s">
        <v>32</v>
      </c>
      <c r="G10" s="27">
        <f>IF(OR(テーブル1415[[#This Row],[列2]]="",
          テーブル1415[[#This Row],[列4]]=""),
     0,
     IFERROR(HOUR(テーブル1415[[#This Row],[列4]]-テーブル1415[[#This Row],[列15]]-テーブル1415[[#This Row],[列2]]),
                  IFERROR(HOUR(テーブル1415[[#This Row],[列4]]-テーブル1415[[#This Row],[列2]]),
                               0)))</f>
        <v>0</v>
      </c>
      <c r="H10" s="28" t="s">
        <v>22</v>
      </c>
      <c r="I10" s="34" t="str">
        <f>IF(OR(テーブル1415[[#This Row],[列2]]="",
          テーブル1415[[#This Row],[列4]]=""),
     "00",
     IF(ISERROR(MINUTE(テーブル1415[[#This Row],[列4]]-テーブル1415[[#This Row],[列15]]-テーブル1415[[#This Row],[列2]])),
        IF(ISERROR(MINUTE(テーブル1415[[#This Row],[列4]]-テーブル1415[[#This Row],[列2]])),
           "00",
           IF(MINUTE(テーブル1415[[#This Row],[列4]]-テーブル1415[[#This Row],[列2]])&lt;30,
              "00",
              30)),
        IF(MINUTE(テーブル1415[[#This Row],[列4]]-テーブル1415[[#This Row],[列15]]-テーブル1415[[#This Row],[列2]])&lt;30,
           "00",
           30)))</f>
        <v>00</v>
      </c>
      <c r="J10" s="30" t="s">
        <v>23</v>
      </c>
      <c r="K10" s="31">
        <f>IFERROR((テーブル1415[[#This Row],[列5]]+テーブル1415[[#This Row],[列7]]/60)*$C$5,"")</f>
        <v>0</v>
      </c>
      <c r="L10" s="32" t="s">
        <v>4</v>
      </c>
      <c r="M10" s="148"/>
      <c r="N10" s="33"/>
      <c r="O10" s="50"/>
      <c r="P10" s="25"/>
    </row>
    <row r="11" spans="1:16" ht="22.5" customHeight="1" x14ac:dyDescent="0.15">
      <c r="A11" s="137"/>
      <c r="B11" s="160" t="str">
        <f>IF(テーブル1415[[#This Row],[列1]]="",
    "",
    TEXT(テーブル1415[[#This Row],[列1]],"(aaa)"))</f>
        <v/>
      </c>
      <c r="C11" s="138" t="s">
        <v>20</v>
      </c>
      <c r="D11" s="59" t="s">
        <v>21</v>
      </c>
      <c r="E11" s="143" t="s">
        <v>20</v>
      </c>
      <c r="F11" s="144" t="s">
        <v>32</v>
      </c>
      <c r="G11" s="27">
        <f>IF(OR(テーブル1415[[#This Row],[列2]]="",
          テーブル1415[[#This Row],[列4]]=""),
     0,
     IFERROR(HOUR(テーブル1415[[#This Row],[列4]]-テーブル1415[[#This Row],[列15]]-テーブル1415[[#This Row],[列2]]),
                  IFERROR(HOUR(テーブル1415[[#This Row],[列4]]-テーブル1415[[#This Row],[列2]]),
                               0)))</f>
        <v>0</v>
      </c>
      <c r="H11" s="28" t="s">
        <v>22</v>
      </c>
      <c r="I11" s="34" t="str">
        <f>IF(OR(テーブル1415[[#This Row],[列2]]="",
          テーブル1415[[#This Row],[列4]]=""),
     "00",
     IF(ISERROR(MINUTE(テーブル1415[[#This Row],[列4]]-テーブル1415[[#This Row],[列15]]-テーブル1415[[#This Row],[列2]])),
        IF(ISERROR(MINUTE(テーブル1415[[#This Row],[列4]]-テーブル1415[[#This Row],[列2]])),
           "00",
           IF(MINUTE(テーブル1415[[#This Row],[列4]]-テーブル1415[[#This Row],[列2]])&lt;30,
              "00",
              30)),
        IF(MINUTE(テーブル1415[[#This Row],[列4]]-テーブル1415[[#This Row],[列15]]-テーブル1415[[#This Row],[列2]])&lt;30,
           "00",
           30)))</f>
        <v>00</v>
      </c>
      <c r="J11" s="30" t="s">
        <v>23</v>
      </c>
      <c r="K11" s="31">
        <f>IFERROR((テーブル1415[[#This Row],[列5]]+テーブル1415[[#This Row],[列7]]/60)*$C$5,"")</f>
        <v>0</v>
      </c>
      <c r="L11" s="32" t="s">
        <v>4</v>
      </c>
      <c r="M11" s="148"/>
      <c r="N11" s="33"/>
      <c r="O11" s="50"/>
      <c r="P11" s="25"/>
    </row>
    <row r="12" spans="1:16" ht="22.5" customHeight="1" x14ac:dyDescent="0.15">
      <c r="A12" s="137"/>
      <c r="B12" s="160" t="str">
        <f>IF(テーブル1415[[#This Row],[列1]]="",
    "",
    TEXT(テーブル1415[[#This Row],[列1]],"(aaa)"))</f>
        <v/>
      </c>
      <c r="C12" s="138" t="s">
        <v>20</v>
      </c>
      <c r="D12" s="59" t="s">
        <v>21</v>
      </c>
      <c r="E12" s="143" t="s">
        <v>20</v>
      </c>
      <c r="F12" s="144" t="s">
        <v>32</v>
      </c>
      <c r="G12" s="27">
        <f>IF(OR(テーブル1415[[#This Row],[列2]]="",
          テーブル1415[[#This Row],[列4]]=""),
     0,
     IFERROR(HOUR(テーブル1415[[#This Row],[列4]]-テーブル1415[[#This Row],[列15]]-テーブル1415[[#This Row],[列2]]),
                  IFERROR(HOUR(テーブル1415[[#This Row],[列4]]-テーブル1415[[#This Row],[列2]]),
                               0)))</f>
        <v>0</v>
      </c>
      <c r="H12" s="28" t="s">
        <v>22</v>
      </c>
      <c r="I12" s="34" t="str">
        <f>IF(OR(テーブル1415[[#This Row],[列2]]="",
          テーブル1415[[#This Row],[列4]]=""),
     "00",
     IF(ISERROR(MINUTE(テーブル1415[[#This Row],[列4]]-テーブル1415[[#This Row],[列15]]-テーブル1415[[#This Row],[列2]])),
        IF(ISERROR(MINUTE(テーブル1415[[#This Row],[列4]]-テーブル1415[[#This Row],[列2]])),
           "00",
           IF(MINUTE(テーブル1415[[#This Row],[列4]]-テーブル1415[[#This Row],[列2]])&lt;30,
              "00",
              30)),
        IF(MINUTE(テーブル1415[[#This Row],[列4]]-テーブル1415[[#This Row],[列15]]-テーブル1415[[#This Row],[列2]])&lt;30,
           "00",
           30)))</f>
        <v>00</v>
      </c>
      <c r="J12" s="30" t="s">
        <v>23</v>
      </c>
      <c r="K12" s="31">
        <f>IFERROR((テーブル1415[[#This Row],[列5]]+テーブル1415[[#This Row],[列7]]/60)*$C$5,"")</f>
        <v>0</v>
      </c>
      <c r="L12" s="32" t="s">
        <v>4</v>
      </c>
      <c r="M12" s="149"/>
      <c r="N12" s="33"/>
      <c r="O12" s="50"/>
      <c r="P12" s="25"/>
    </row>
    <row r="13" spans="1:16" ht="22.5" customHeight="1" x14ac:dyDescent="0.15">
      <c r="A13" s="137"/>
      <c r="B13" s="160" t="str">
        <f>IF(テーブル1415[[#This Row],[列1]]="",
    "",
    TEXT(テーブル1415[[#This Row],[列1]],"(aaa)"))</f>
        <v/>
      </c>
      <c r="C13" s="138" t="s">
        <v>20</v>
      </c>
      <c r="D13" s="59" t="s">
        <v>21</v>
      </c>
      <c r="E13" s="143" t="s">
        <v>20</v>
      </c>
      <c r="F13" s="144" t="s">
        <v>32</v>
      </c>
      <c r="G13" s="27">
        <f>IF(OR(テーブル1415[[#This Row],[列2]]="",
          テーブル1415[[#This Row],[列4]]=""),
     0,
     IFERROR(HOUR(テーブル1415[[#This Row],[列4]]-テーブル1415[[#This Row],[列15]]-テーブル1415[[#This Row],[列2]]),
                  IFERROR(HOUR(テーブル1415[[#This Row],[列4]]-テーブル1415[[#This Row],[列2]]),
                               0)))</f>
        <v>0</v>
      </c>
      <c r="H13" s="28" t="s">
        <v>22</v>
      </c>
      <c r="I13" s="34" t="str">
        <f>IF(OR(テーブル1415[[#This Row],[列2]]="",
          テーブル1415[[#This Row],[列4]]=""),
     "00",
     IF(ISERROR(MINUTE(テーブル1415[[#This Row],[列4]]-テーブル1415[[#This Row],[列15]]-テーブル1415[[#This Row],[列2]])),
        IF(ISERROR(MINUTE(テーブル1415[[#This Row],[列4]]-テーブル1415[[#This Row],[列2]])),
           "00",
           IF(MINUTE(テーブル1415[[#This Row],[列4]]-テーブル1415[[#This Row],[列2]])&lt;30,
              "00",
              30)),
        IF(MINUTE(テーブル1415[[#This Row],[列4]]-テーブル1415[[#This Row],[列15]]-テーブル1415[[#This Row],[列2]])&lt;30,
           "00",
           30)))</f>
        <v>00</v>
      </c>
      <c r="J13" s="30" t="s">
        <v>23</v>
      </c>
      <c r="K13" s="31">
        <f>IFERROR((テーブル1415[[#This Row],[列5]]+テーブル1415[[#This Row],[列7]]/60)*$C$5,"")</f>
        <v>0</v>
      </c>
      <c r="L13" s="32" t="s">
        <v>4</v>
      </c>
      <c r="M13" s="149"/>
      <c r="N13" s="33"/>
      <c r="O13" s="50"/>
      <c r="P13" s="25"/>
    </row>
    <row r="14" spans="1:16" ht="22.5" customHeight="1" x14ac:dyDescent="0.15">
      <c r="A14" s="137"/>
      <c r="B14" s="160" t="str">
        <f>IF(テーブル1415[[#This Row],[列1]]="",
    "",
    TEXT(テーブル1415[[#This Row],[列1]],"(aaa)"))</f>
        <v/>
      </c>
      <c r="C14" s="138" t="s">
        <v>20</v>
      </c>
      <c r="D14" s="59" t="s">
        <v>21</v>
      </c>
      <c r="E14" s="143" t="s">
        <v>20</v>
      </c>
      <c r="F14" s="144" t="s">
        <v>32</v>
      </c>
      <c r="G14" s="27">
        <f>IF(OR(テーブル1415[[#This Row],[列2]]="",
          テーブル1415[[#This Row],[列4]]=""),
     0,
     IFERROR(HOUR(テーブル1415[[#This Row],[列4]]-テーブル1415[[#This Row],[列15]]-テーブル1415[[#This Row],[列2]]),
                  IFERROR(HOUR(テーブル1415[[#This Row],[列4]]-テーブル1415[[#This Row],[列2]]),
                               0)))</f>
        <v>0</v>
      </c>
      <c r="H14" s="28" t="s">
        <v>22</v>
      </c>
      <c r="I14" s="34" t="str">
        <f>IF(OR(テーブル1415[[#This Row],[列2]]="",
          テーブル1415[[#This Row],[列4]]=""),
     "00",
     IF(ISERROR(MINUTE(テーブル1415[[#This Row],[列4]]-テーブル1415[[#This Row],[列15]]-テーブル1415[[#This Row],[列2]])),
        IF(ISERROR(MINUTE(テーブル1415[[#This Row],[列4]]-テーブル1415[[#This Row],[列2]])),
           "00",
           IF(MINUTE(テーブル1415[[#This Row],[列4]]-テーブル1415[[#This Row],[列2]])&lt;30,
              "00",
              30)),
        IF(MINUTE(テーブル1415[[#This Row],[列4]]-テーブル1415[[#This Row],[列15]]-テーブル1415[[#This Row],[列2]])&lt;30,
           "00",
           30)))</f>
        <v>00</v>
      </c>
      <c r="J14" s="30" t="s">
        <v>23</v>
      </c>
      <c r="K14" s="31">
        <f>IFERROR((テーブル1415[[#This Row],[列5]]+テーブル1415[[#This Row],[列7]]/60)*$C$5,"")</f>
        <v>0</v>
      </c>
      <c r="L14" s="32" t="s">
        <v>4</v>
      </c>
      <c r="M14" s="149"/>
      <c r="N14" s="33"/>
      <c r="O14" s="50"/>
      <c r="P14" s="25"/>
    </row>
    <row r="15" spans="1:16" ht="22.5" customHeight="1" x14ac:dyDescent="0.15">
      <c r="A15" s="137"/>
      <c r="B15" s="160" t="str">
        <f>IF(テーブル1415[[#This Row],[列1]]="",
    "",
    TEXT(テーブル1415[[#This Row],[列1]],"(aaa)"))</f>
        <v/>
      </c>
      <c r="C15" s="138" t="s">
        <v>20</v>
      </c>
      <c r="D15" s="59" t="s">
        <v>21</v>
      </c>
      <c r="E15" s="143" t="s">
        <v>20</v>
      </c>
      <c r="F15" s="144" t="s">
        <v>32</v>
      </c>
      <c r="G15" s="27">
        <f>IF(OR(テーブル1415[[#This Row],[列2]]="",
          テーブル1415[[#This Row],[列4]]=""),
     0,
     IFERROR(HOUR(テーブル1415[[#This Row],[列4]]-テーブル1415[[#This Row],[列15]]-テーブル1415[[#This Row],[列2]]),
                  IFERROR(HOUR(テーブル1415[[#This Row],[列4]]-テーブル1415[[#This Row],[列2]]),
                               0)))</f>
        <v>0</v>
      </c>
      <c r="H15" s="28" t="s">
        <v>22</v>
      </c>
      <c r="I15" s="34" t="str">
        <f>IF(OR(テーブル1415[[#This Row],[列2]]="",
          テーブル1415[[#This Row],[列4]]=""),
     "00",
     IF(ISERROR(MINUTE(テーブル1415[[#This Row],[列4]]-テーブル1415[[#This Row],[列15]]-テーブル1415[[#This Row],[列2]])),
        IF(ISERROR(MINUTE(テーブル1415[[#This Row],[列4]]-テーブル1415[[#This Row],[列2]])),
           "00",
           IF(MINUTE(テーブル1415[[#This Row],[列4]]-テーブル1415[[#This Row],[列2]])&lt;30,
              "00",
              30)),
        IF(MINUTE(テーブル1415[[#This Row],[列4]]-テーブル1415[[#This Row],[列15]]-テーブル1415[[#This Row],[列2]])&lt;30,
           "00",
           30)))</f>
        <v>00</v>
      </c>
      <c r="J15" s="30" t="s">
        <v>23</v>
      </c>
      <c r="K15" s="31">
        <f>IFERROR((テーブル1415[[#This Row],[列5]]+テーブル1415[[#This Row],[列7]]/60)*$C$5,"")</f>
        <v>0</v>
      </c>
      <c r="L15" s="32" t="s">
        <v>4</v>
      </c>
      <c r="M15" s="149"/>
      <c r="N15" s="33"/>
      <c r="O15" s="50"/>
      <c r="P15" s="25"/>
    </row>
    <row r="16" spans="1:16" ht="22.5" customHeight="1" x14ac:dyDescent="0.15">
      <c r="A16" s="137"/>
      <c r="B16" s="160" t="str">
        <f>IF(テーブル1415[[#This Row],[列1]]="",
    "",
    TEXT(テーブル1415[[#This Row],[列1]],"(aaa)"))</f>
        <v/>
      </c>
      <c r="C16" s="138" t="s">
        <v>20</v>
      </c>
      <c r="D16" s="59" t="s">
        <v>21</v>
      </c>
      <c r="E16" s="143" t="s">
        <v>20</v>
      </c>
      <c r="F16" s="144" t="s">
        <v>32</v>
      </c>
      <c r="G16" s="27">
        <f>IF(OR(テーブル1415[[#This Row],[列2]]="",
          テーブル1415[[#This Row],[列4]]=""),
     0,
     IFERROR(HOUR(テーブル1415[[#This Row],[列4]]-テーブル1415[[#This Row],[列15]]-テーブル1415[[#This Row],[列2]]),
                  IFERROR(HOUR(テーブル1415[[#This Row],[列4]]-テーブル1415[[#This Row],[列2]]),
                               0)))</f>
        <v>0</v>
      </c>
      <c r="H16" s="28" t="s">
        <v>22</v>
      </c>
      <c r="I16" s="34" t="str">
        <f>IF(OR(テーブル1415[[#This Row],[列2]]="",
          テーブル1415[[#This Row],[列4]]=""),
     "00",
     IF(ISERROR(MINUTE(テーブル1415[[#This Row],[列4]]-テーブル1415[[#This Row],[列15]]-テーブル1415[[#This Row],[列2]])),
        IF(ISERROR(MINUTE(テーブル1415[[#This Row],[列4]]-テーブル1415[[#This Row],[列2]])),
           "00",
           IF(MINUTE(テーブル1415[[#This Row],[列4]]-テーブル1415[[#This Row],[列2]])&lt;30,
              "00",
              30)),
        IF(MINUTE(テーブル1415[[#This Row],[列4]]-テーブル1415[[#This Row],[列15]]-テーブル1415[[#This Row],[列2]])&lt;30,
           "00",
           30)))</f>
        <v>00</v>
      </c>
      <c r="J16" s="30" t="s">
        <v>23</v>
      </c>
      <c r="K16" s="31">
        <f>IFERROR((テーブル1415[[#This Row],[列5]]+テーブル1415[[#This Row],[列7]]/60)*$C$5,"")</f>
        <v>0</v>
      </c>
      <c r="L16" s="32" t="s">
        <v>4</v>
      </c>
      <c r="M16" s="149"/>
      <c r="N16" s="33"/>
      <c r="O16" s="50"/>
      <c r="P16" s="25"/>
    </row>
    <row r="17" spans="1:16" ht="22.5" customHeight="1" x14ac:dyDescent="0.15">
      <c r="A17" s="137"/>
      <c r="B17" s="160" t="str">
        <f>IF(テーブル1415[[#This Row],[列1]]="",
    "",
    TEXT(テーブル1415[[#This Row],[列1]],"(aaa)"))</f>
        <v/>
      </c>
      <c r="C17" s="138" t="s">
        <v>20</v>
      </c>
      <c r="D17" s="59" t="s">
        <v>21</v>
      </c>
      <c r="E17" s="143" t="s">
        <v>20</v>
      </c>
      <c r="F17" s="144" t="s">
        <v>32</v>
      </c>
      <c r="G17" s="27">
        <f>IF(OR(テーブル1415[[#This Row],[列2]]="",
          テーブル1415[[#This Row],[列4]]=""),
     0,
     IFERROR(HOUR(テーブル1415[[#This Row],[列4]]-テーブル1415[[#This Row],[列15]]-テーブル1415[[#This Row],[列2]]),
                  IFERROR(HOUR(テーブル1415[[#This Row],[列4]]-テーブル1415[[#This Row],[列2]]),
                               0)))</f>
        <v>0</v>
      </c>
      <c r="H17" s="28" t="s">
        <v>22</v>
      </c>
      <c r="I17" s="34" t="str">
        <f>IF(OR(テーブル1415[[#This Row],[列2]]="",
          テーブル1415[[#This Row],[列4]]=""),
     "00",
     IF(ISERROR(MINUTE(テーブル1415[[#This Row],[列4]]-テーブル1415[[#This Row],[列15]]-テーブル1415[[#This Row],[列2]])),
        IF(ISERROR(MINUTE(テーブル1415[[#This Row],[列4]]-テーブル1415[[#This Row],[列2]])),
           "00",
           IF(MINUTE(テーブル1415[[#This Row],[列4]]-テーブル1415[[#This Row],[列2]])&lt;30,
              "00",
              30)),
        IF(MINUTE(テーブル1415[[#This Row],[列4]]-テーブル1415[[#This Row],[列15]]-テーブル1415[[#This Row],[列2]])&lt;30,
           "00",
           30)))</f>
        <v>00</v>
      </c>
      <c r="J17" s="30" t="s">
        <v>23</v>
      </c>
      <c r="K17" s="31">
        <f>IFERROR((テーブル1415[[#This Row],[列5]]+テーブル1415[[#This Row],[列7]]/60)*$C$5,"")</f>
        <v>0</v>
      </c>
      <c r="L17" s="32" t="s">
        <v>4</v>
      </c>
      <c r="M17" s="149"/>
      <c r="N17" s="33"/>
      <c r="O17" s="50"/>
      <c r="P17" s="25"/>
    </row>
    <row r="18" spans="1:16" ht="22.5" customHeight="1" x14ac:dyDescent="0.15">
      <c r="A18" s="137"/>
      <c r="B18" s="160" t="str">
        <f>IF(テーブル1415[[#This Row],[列1]]="",
    "",
    TEXT(テーブル1415[[#This Row],[列1]],"(aaa)"))</f>
        <v/>
      </c>
      <c r="C18" s="138" t="s">
        <v>20</v>
      </c>
      <c r="D18" s="59" t="s">
        <v>21</v>
      </c>
      <c r="E18" s="143" t="s">
        <v>20</v>
      </c>
      <c r="F18" s="144" t="s">
        <v>32</v>
      </c>
      <c r="G18" s="27">
        <f>IF(OR(テーブル1415[[#This Row],[列2]]="",
          テーブル1415[[#This Row],[列4]]=""),
     0,
     IFERROR(HOUR(テーブル1415[[#This Row],[列4]]-テーブル1415[[#This Row],[列15]]-テーブル1415[[#This Row],[列2]]),
                  IFERROR(HOUR(テーブル1415[[#This Row],[列4]]-テーブル1415[[#This Row],[列2]]),
                               0)))</f>
        <v>0</v>
      </c>
      <c r="H18" s="28" t="s">
        <v>22</v>
      </c>
      <c r="I18" s="34" t="str">
        <f>IF(OR(テーブル1415[[#This Row],[列2]]="",
          テーブル1415[[#This Row],[列4]]=""),
     "00",
     IF(ISERROR(MINUTE(テーブル1415[[#This Row],[列4]]-テーブル1415[[#This Row],[列15]]-テーブル1415[[#This Row],[列2]])),
        IF(ISERROR(MINUTE(テーブル1415[[#This Row],[列4]]-テーブル1415[[#This Row],[列2]])),
           "00",
           IF(MINUTE(テーブル1415[[#This Row],[列4]]-テーブル1415[[#This Row],[列2]])&lt;30,
              "00",
              30)),
        IF(MINUTE(テーブル1415[[#This Row],[列4]]-テーブル1415[[#This Row],[列15]]-テーブル1415[[#This Row],[列2]])&lt;30,
           "00",
           30)))</f>
        <v>00</v>
      </c>
      <c r="J18" s="30" t="s">
        <v>23</v>
      </c>
      <c r="K18" s="31">
        <f>IFERROR((テーブル1415[[#This Row],[列5]]+テーブル1415[[#This Row],[列7]]/60)*$C$5,"")</f>
        <v>0</v>
      </c>
      <c r="L18" s="32" t="s">
        <v>4</v>
      </c>
      <c r="M18" s="149"/>
      <c r="N18" s="33"/>
      <c r="O18" s="50"/>
      <c r="P18" s="25"/>
    </row>
    <row r="19" spans="1:16" ht="22.5" customHeight="1" x14ac:dyDescent="0.15">
      <c r="A19" s="137"/>
      <c r="B19" s="160" t="str">
        <f>IF(テーブル1415[[#This Row],[列1]]="",
    "",
    TEXT(テーブル1415[[#This Row],[列1]],"(aaa)"))</f>
        <v/>
      </c>
      <c r="C19" s="138" t="s">
        <v>20</v>
      </c>
      <c r="D19" s="59" t="s">
        <v>21</v>
      </c>
      <c r="E19" s="143" t="s">
        <v>20</v>
      </c>
      <c r="F19" s="144" t="s">
        <v>32</v>
      </c>
      <c r="G19" s="27">
        <f>IF(OR(テーブル1415[[#This Row],[列2]]="",
          テーブル1415[[#This Row],[列4]]=""),
     0,
     IFERROR(HOUR(テーブル1415[[#This Row],[列4]]-テーブル1415[[#This Row],[列15]]-テーブル1415[[#This Row],[列2]]),
                  IFERROR(HOUR(テーブル1415[[#This Row],[列4]]-テーブル1415[[#This Row],[列2]]),
                               0)))</f>
        <v>0</v>
      </c>
      <c r="H19" s="28" t="s">
        <v>22</v>
      </c>
      <c r="I19" s="34" t="str">
        <f>IF(OR(テーブル1415[[#This Row],[列2]]="",
          テーブル1415[[#This Row],[列4]]=""),
     "00",
     IF(ISERROR(MINUTE(テーブル1415[[#This Row],[列4]]-テーブル1415[[#This Row],[列15]]-テーブル1415[[#This Row],[列2]])),
        IF(ISERROR(MINUTE(テーブル1415[[#This Row],[列4]]-テーブル1415[[#This Row],[列2]])),
           "00",
           IF(MINUTE(テーブル1415[[#This Row],[列4]]-テーブル1415[[#This Row],[列2]])&lt;30,
              "00",
              30)),
        IF(MINUTE(テーブル1415[[#This Row],[列4]]-テーブル1415[[#This Row],[列15]]-テーブル1415[[#This Row],[列2]])&lt;30,
           "00",
           30)))</f>
        <v>00</v>
      </c>
      <c r="J19" s="30" t="s">
        <v>23</v>
      </c>
      <c r="K19" s="31">
        <f>IFERROR((テーブル1415[[#This Row],[列5]]+テーブル1415[[#This Row],[列7]]/60)*$C$5,"")</f>
        <v>0</v>
      </c>
      <c r="L19" s="32" t="s">
        <v>4</v>
      </c>
      <c r="M19" s="149"/>
      <c r="N19" s="33"/>
      <c r="O19" s="50"/>
      <c r="P19" s="25"/>
    </row>
    <row r="20" spans="1:16" ht="22.5" customHeight="1" x14ac:dyDescent="0.15">
      <c r="A20" s="137"/>
      <c r="B20" s="160" t="str">
        <f>IF(テーブル1415[[#This Row],[列1]]="",
    "",
    TEXT(テーブル1415[[#This Row],[列1]],"(aaa)"))</f>
        <v/>
      </c>
      <c r="C20" s="138" t="s">
        <v>20</v>
      </c>
      <c r="D20" s="59" t="s">
        <v>21</v>
      </c>
      <c r="E20" s="143" t="s">
        <v>20</v>
      </c>
      <c r="F20" s="144" t="s">
        <v>32</v>
      </c>
      <c r="G20" s="27">
        <f>IF(OR(テーブル1415[[#This Row],[列2]]="",
          テーブル1415[[#This Row],[列4]]=""),
     0,
     IFERROR(HOUR(テーブル1415[[#This Row],[列4]]-テーブル1415[[#This Row],[列15]]-テーブル1415[[#This Row],[列2]]),
                  IFERROR(HOUR(テーブル1415[[#This Row],[列4]]-テーブル1415[[#This Row],[列2]]),
                               0)))</f>
        <v>0</v>
      </c>
      <c r="H20" s="28" t="s">
        <v>22</v>
      </c>
      <c r="I20" s="34" t="str">
        <f>IF(OR(テーブル1415[[#This Row],[列2]]="",
          テーブル1415[[#This Row],[列4]]=""),
     "00",
     IF(ISERROR(MINUTE(テーブル1415[[#This Row],[列4]]-テーブル1415[[#This Row],[列15]]-テーブル1415[[#This Row],[列2]])),
        IF(ISERROR(MINUTE(テーブル1415[[#This Row],[列4]]-テーブル1415[[#This Row],[列2]])),
           "00",
           IF(MINUTE(テーブル1415[[#This Row],[列4]]-テーブル1415[[#This Row],[列2]])&lt;30,
              "00",
              30)),
        IF(MINUTE(テーブル1415[[#This Row],[列4]]-テーブル1415[[#This Row],[列15]]-テーブル1415[[#This Row],[列2]])&lt;30,
           "00",
           30)))</f>
        <v>00</v>
      </c>
      <c r="J20" s="30" t="s">
        <v>23</v>
      </c>
      <c r="K20" s="31">
        <f>IFERROR((テーブル1415[[#This Row],[列5]]+テーブル1415[[#This Row],[列7]]/60)*$C$5,"")</f>
        <v>0</v>
      </c>
      <c r="L20" s="32" t="s">
        <v>4</v>
      </c>
      <c r="M20" s="149"/>
      <c r="N20" s="33"/>
      <c r="O20" s="50"/>
      <c r="P20" s="25"/>
    </row>
    <row r="21" spans="1:16" ht="22.5" customHeight="1" x14ac:dyDescent="0.15">
      <c r="A21" s="137"/>
      <c r="B21" s="160" t="str">
        <f>IF(テーブル1415[[#This Row],[列1]]="",
    "",
    TEXT(テーブル1415[[#This Row],[列1]],"(aaa)"))</f>
        <v/>
      </c>
      <c r="C21" s="138" t="s">
        <v>20</v>
      </c>
      <c r="D21" s="59" t="s">
        <v>21</v>
      </c>
      <c r="E21" s="143" t="s">
        <v>20</v>
      </c>
      <c r="F21" s="144" t="s">
        <v>32</v>
      </c>
      <c r="G21" s="27">
        <f>IF(OR(テーブル1415[[#This Row],[列2]]="",
          テーブル1415[[#This Row],[列4]]=""),
     0,
     IFERROR(HOUR(テーブル1415[[#This Row],[列4]]-テーブル1415[[#This Row],[列15]]-テーブル1415[[#This Row],[列2]]),
                  IFERROR(HOUR(テーブル1415[[#This Row],[列4]]-テーブル1415[[#This Row],[列2]]),
                               0)))</f>
        <v>0</v>
      </c>
      <c r="H21" s="28" t="s">
        <v>22</v>
      </c>
      <c r="I21" s="34" t="str">
        <f>IF(OR(テーブル1415[[#This Row],[列2]]="",
          テーブル1415[[#This Row],[列4]]=""),
     "00",
     IF(ISERROR(MINUTE(テーブル1415[[#This Row],[列4]]-テーブル1415[[#This Row],[列15]]-テーブル1415[[#This Row],[列2]])),
        IF(ISERROR(MINUTE(テーブル1415[[#This Row],[列4]]-テーブル1415[[#This Row],[列2]])),
           "00",
           IF(MINUTE(テーブル1415[[#This Row],[列4]]-テーブル1415[[#This Row],[列2]])&lt;30,
              "00",
              30)),
        IF(MINUTE(テーブル1415[[#This Row],[列4]]-テーブル1415[[#This Row],[列15]]-テーブル1415[[#This Row],[列2]])&lt;30,
           "00",
           30)))</f>
        <v>00</v>
      </c>
      <c r="J21" s="30" t="s">
        <v>23</v>
      </c>
      <c r="K21" s="31">
        <f>IFERROR((テーブル1415[[#This Row],[列5]]+テーブル1415[[#This Row],[列7]]/60)*$C$5,"")</f>
        <v>0</v>
      </c>
      <c r="L21" s="32" t="s">
        <v>4</v>
      </c>
      <c r="M21" s="149"/>
      <c r="N21" s="33"/>
      <c r="O21" s="50"/>
      <c r="P21" s="25"/>
    </row>
    <row r="22" spans="1:16" ht="22.5" customHeight="1" x14ac:dyDescent="0.15">
      <c r="A22" s="137"/>
      <c r="B22" s="160" t="str">
        <f>IF(テーブル1415[[#This Row],[列1]]="",
    "",
    TEXT(テーブル1415[[#This Row],[列1]],"(aaa)"))</f>
        <v/>
      </c>
      <c r="C22" s="138" t="s">
        <v>20</v>
      </c>
      <c r="D22" s="59" t="s">
        <v>21</v>
      </c>
      <c r="E22" s="143" t="s">
        <v>20</v>
      </c>
      <c r="F22" s="144" t="s">
        <v>32</v>
      </c>
      <c r="G22" s="27">
        <f>IF(OR(テーブル1415[[#This Row],[列2]]="",
          テーブル1415[[#This Row],[列4]]=""),
     0,
     IFERROR(HOUR(テーブル1415[[#This Row],[列4]]-テーブル1415[[#This Row],[列15]]-テーブル1415[[#This Row],[列2]]),
                  IFERROR(HOUR(テーブル1415[[#This Row],[列4]]-テーブル1415[[#This Row],[列2]]),
                               0)))</f>
        <v>0</v>
      </c>
      <c r="H22" s="28" t="s">
        <v>22</v>
      </c>
      <c r="I22" s="34" t="str">
        <f>IF(OR(テーブル1415[[#This Row],[列2]]="",
          テーブル1415[[#This Row],[列4]]=""),
     "00",
     IF(ISERROR(MINUTE(テーブル1415[[#This Row],[列4]]-テーブル1415[[#This Row],[列15]]-テーブル1415[[#This Row],[列2]])),
        IF(ISERROR(MINUTE(テーブル1415[[#This Row],[列4]]-テーブル1415[[#This Row],[列2]])),
           "00",
           IF(MINUTE(テーブル1415[[#This Row],[列4]]-テーブル1415[[#This Row],[列2]])&lt;30,
              "00",
              30)),
        IF(MINUTE(テーブル1415[[#This Row],[列4]]-テーブル1415[[#This Row],[列15]]-テーブル1415[[#This Row],[列2]])&lt;30,
           "00",
           30)))</f>
        <v>00</v>
      </c>
      <c r="J22" s="30" t="s">
        <v>23</v>
      </c>
      <c r="K22" s="31">
        <f>IFERROR((テーブル1415[[#This Row],[列5]]+テーブル1415[[#This Row],[列7]]/60)*$C$5,"")</f>
        <v>0</v>
      </c>
      <c r="L22" s="32" t="s">
        <v>4</v>
      </c>
      <c r="M22" s="149"/>
      <c r="N22" s="33"/>
      <c r="O22" s="50"/>
      <c r="P22" s="25"/>
    </row>
    <row r="23" spans="1:16" ht="22.5" customHeight="1" x14ac:dyDescent="0.15">
      <c r="A23" s="137"/>
      <c r="B23" s="160" t="str">
        <f>IF(テーブル1415[[#This Row],[列1]]="",
    "",
    TEXT(テーブル1415[[#This Row],[列1]],"(aaa)"))</f>
        <v/>
      </c>
      <c r="C23" s="138" t="s">
        <v>20</v>
      </c>
      <c r="D23" s="59" t="s">
        <v>21</v>
      </c>
      <c r="E23" s="143" t="s">
        <v>20</v>
      </c>
      <c r="F23" s="144" t="s">
        <v>32</v>
      </c>
      <c r="G23" s="27">
        <f>IF(OR(テーブル1415[[#This Row],[列2]]="",
          テーブル1415[[#This Row],[列4]]=""),
     0,
     IFERROR(HOUR(テーブル1415[[#This Row],[列4]]-テーブル1415[[#This Row],[列15]]-テーブル1415[[#This Row],[列2]]),
                  IFERROR(HOUR(テーブル1415[[#This Row],[列4]]-テーブル1415[[#This Row],[列2]]),
                               0)))</f>
        <v>0</v>
      </c>
      <c r="H23" s="28" t="s">
        <v>22</v>
      </c>
      <c r="I23" s="34" t="str">
        <f>IF(OR(テーブル1415[[#This Row],[列2]]="",
          テーブル1415[[#This Row],[列4]]=""),
     "00",
     IF(ISERROR(MINUTE(テーブル1415[[#This Row],[列4]]-テーブル1415[[#This Row],[列15]]-テーブル1415[[#This Row],[列2]])),
        IF(ISERROR(MINUTE(テーブル1415[[#This Row],[列4]]-テーブル1415[[#This Row],[列2]])),
           "00",
           IF(MINUTE(テーブル1415[[#This Row],[列4]]-テーブル1415[[#This Row],[列2]])&lt;30,
              "00",
              30)),
        IF(MINUTE(テーブル1415[[#This Row],[列4]]-テーブル1415[[#This Row],[列15]]-テーブル1415[[#This Row],[列2]])&lt;30,
           "00",
           30)))</f>
        <v>00</v>
      </c>
      <c r="J23" s="30" t="s">
        <v>23</v>
      </c>
      <c r="K23" s="31">
        <f>IFERROR((テーブル1415[[#This Row],[列5]]+テーブル1415[[#This Row],[列7]]/60)*$C$5,"")</f>
        <v>0</v>
      </c>
      <c r="L23" s="32" t="s">
        <v>4</v>
      </c>
      <c r="M23" s="149"/>
      <c r="N23" s="33"/>
      <c r="O23" s="50"/>
      <c r="P23" s="25"/>
    </row>
    <row r="24" spans="1:16" ht="22.5" customHeight="1" x14ac:dyDescent="0.15">
      <c r="A24" s="137"/>
      <c r="B24" s="160" t="str">
        <f>IF(テーブル1415[[#This Row],[列1]]="",
    "",
    TEXT(テーブル1415[[#This Row],[列1]],"(aaa)"))</f>
        <v/>
      </c>
      <c r="C24" s="138" t="s">
        <v>20</v>
      </c>
      <c r="D24" s="59" t="s">
        <v>21</v>
      </c>
      <c r="E24" s="143" t="s">
        <v>20</v>
      </c>
      <c r="F24" s="144" t="s">
        <v>32</v>
      </c>
      <c r="G24" s="27">
        <f>IF(OR(テーブル1415[[#This Row],[列2]]="",
          テーブル1415[[#This Row],[列4]]=""),
     0,
     IFERROR(HOUR(テーブル1415[[#This Row],[列4]]-テーブル1415[[#This Row],[列15]]-テーブル1415[[#This Row],[列2]]),
                  IFERROR(HOUR(テーブル1415[[#This Row],[列4]]-テーブル1415[[#This Row],[列2]]),
                               0)))</f>
        <v>0</v>
      </c>
      <c r="H24" s="28" t="s">
        <v>22</v>
      </c>
      <c r="I24" s="34" t="str">
        <f>IF(OR(テーブル1415[[#This Row],[列2]]="",
          テーブル1415[[#This Row],[列4]]=""),
     "00",
     IF(ISERROR(MINUTE(テーブル1415[[#This Row],[列4]]-テーブル1415[[#This Row],[列15]]-テーブル1415[[#This Row],[列2]])),
        IF(ISERROR(MINUTE(テーブル1415[[#This Row],[列4]]-テーブル1415[[#This Row],[列2]])),
           "00",
           IF(MINUTE(テーブル1415[[#This Row],[列4]]-テーブル1415[[#This Row],[列2]])&lt;30,
              "00",
              30)),
        IF(MINUTE(テーブル1415[[#This Row],[列4]]-テーブル1415[[#This Row],[列15]]-テーブル1415[[#This Row],[列2]])&lt;30,
           "00",
           30)))</f>
        <v>00</v>
      </c>
      <c r="J24" s="30" t="s">
        <v>23</v>
      </c>
      <c r="K24" s="31">
        <f>IFERROR((テーブル1415[[#This Row],[列5]]+テーブル1415[[#This Row],[列7]]/60)*$C$5,"")</f>
        <v>0</v>
      </c>
      <c r="L24" s="32" t="s">
        <v>4</v>
      </c>
      <c r="M24" s="148"/>
      <c r="N24" s="33"/>
      <c r="O24" s="50"/>
      <c r="P24" s="25"/>
    </row>
    <row r="25" spans="1:16" ht="22.5" customHeight="1" x14ac:dyDescent="0.15">
      <c r="A25" s="137"/>
      <c r="B25" s="160" t="str">
        <f>IF(テーブル1415[[#This Row],[列1]]="",
    "",
    TEXT(テーブル1415[[#This Row],[列1]],"(aaa)"))</f>
        <v/>
      </c>
      <c r="C25" s="138" t="s">
        <v>20</v>
      </c>
      <c r="D25" s="26" t="s">
        <v>21</v>
      </c>
      <c r="E25" s="143" t="s">
        <v>20</v>
      </c>
      <c r="F25" s="144" t="s">
        <v>32</v>
      </c>
      <c r="G25" s="27">
        <f>IF(OR(テーブル1415[[#This Row],[列2]]="",
          テーブル1415[[#This Row],[列4]]=""),
     0,
     IFERROR(HOUR(テーブル1415[[#This Row],[列4]]-テーブル1415[[#This Row],[列15]]-テーブル1415[[#This Row],[列2]]),
                  IFERROR(HOUR(テーブル1415[[#This Row],[列4]]-テーブル1415[[#This Row],[列2]]),
                               0)))</f>
        <v>0</v>
      </c>
      <c r="H25" s="28" t="s">
        <v>22</v>
      </c>
      <c r="I25" s="34" t="str">
        <f>IF(OR(テーブル1415[[#This Row],[列2]]="",
          テーブル1415[[#This Row],[列4]]=""),
     "00",
     IF(ISERROR(MINUTE(テーブル1415[[#This Row],[列4]]-テーブル1415[[#This Row],[列15]]-テーブル1415[[#This Row],[列2]])),
        IF(ISERROR(MINUTE(テーブル1415[[#This Row],[列4]]-テーブル1415[[#This Row],[列2]])),
           "00",
           IF(MINUTE(テーブル1415[[#This Row],[列4]]-テーブル1415[[#This Row],[列2]])&lt;30,
              "00",
              30)),
        IF(MINUTE(テーブル1415[[#This Row],[列4]]-テーブル1415[[#This Row],[列15]]-テーブル1415[[#This Row],[列2]])&lt;30,
           "00",
           30)))</f>
        <v>00</v>
      </c>
      <c r="J25" s="30" t="s">
        <v>23</v>
      </c>
      <c r="K25" s="31">
        <f>IFERROR((テーブル1415[[#This Row],[列5]]+テーブル1415[[#This Row],[列7]]/60)*$C$5,"")</f>
        <v>0</v>
      </c>
      <c r="L25" s="32" t="s">
        <v>4</v>
      </c>
      <c r="M25" s="149"/>
      <c r="N25" s="33"/>
      <c r="O25" s="50"/>
      <c r="P25" s="25"/>
    </row>
    <row r="26" spans="1:16" ht="22.5" customHeight="1" x14ac:dyDescent="0.15">
      <c r="A26" s="137"/>
      <c r="B26" s="160" t="str">
        <f>IF(テーブル1415[[#This Row],[列1]]="",
    "",
    TEXT(テーブル1415[[#This Row],[列1]],"(aaa)"))</f>
        <v/>
      </c>
      <c r="C26" s="138" t="s">
        <v>20</v>
      </c>
      <c r="D26" s="26" t="s">
        <v>21</v>
      </c>
      <c r="E26" s="143" t="s">
        <v>20</v>
      </c>
      <c r="F26" s="144" t="s">
        <v>32</v>
      </c>
      <c r="G26" s="27">
        <f>IF(OR(テーブル1415[[#This Row],[列2]]="",
          テーブル1415[[#This Row],[列4]]=""),
     0,
     IFERROR(HOUR(テーブル1415[[#This Row],[列4]]-テーブル1415[[#This Row],[列15]]-テーブル1415[[#This Row],[列2]]),
                  IFERROR(HOUR(テーブル1415[[#This Row],[列4]]-テーブル1415[[#This Row],[列2]]),
                               0)))</f>
        <v>0</v>
      </c>
      <c r="H26" s="28" t="s">
        <v>22</v>
      </c>
      <c r="I26" s="34" t="str">
        <f>IF(OR(テーブル1415[[#This Row],[列2]]="",
          テーブル1415[[#This Row],[列4]]=""),
     "00",
     IF(ISERROR(MINUTE(テーブル1415[[#This Row],[列4]]-テーブル1415[[#This Row],[列15]]-テーブル1415[[#This Row],[列2]])),
        IF(ISERROR(MINUTE(テーブル1415[[#This Row],[列4]]-テーブル1415[[#This Row],[列2]])),
           "00",
           IF(MINUTE(テーブル1415[[#This Row],[列4]]-テーブル1415[[#This Row],[列2]])&lt;30,
              "00",
              30)),
        IF(MINUTE(テーブル1415[[#This Row],[列4]]-テーブル1415[[#This Row],[列15]]-テーブル1415[[#This Row],[列2]])&lt;30,
           "00",
           30)))</f>
        <v>00</v>
      </c>
      <c r="J26" s="30" t="s">
        <v>23</v>
      </c>
      <c r="K26" s="31">
        <f>IFERROR((テーブル1415[[#This Row],[列5]]+テーブル1415[[#This Row],[列7]]/60)*$C$5,"")</f>
        <v>0</v>
      </c>
      <c r="L26" s="32" t="s">
        <v>4</v>
      </c>
      <c r="M26" s="149"/>
      <c r="N26" s="33"/>
      <c r="O26" s="50"/>
      <c r="P26" s="25"/>
    </row>
    <row r="27" spans="1:16" ht="22.5" customHeight="1" x14ac:dyDescent="0.15">
      <c r="A27" s="137"/>
      <c r="B27" s="160" t="str">
        <f>IF(テーブル1415[[#This Row],[列1]]="",
    "",
    TEXT(テーブル1415[[#This Row],[列1]],"(aaa)"))</f>
        <v/>
      </c>
      <c r="C27" s="138" t="s">
        <v>20</v>
      </c>
      <c r="D27" s="26" t="s">
        <v>21</v>
      </c>
      <c r="E27" s="143" t="s">
        <v>20</v>
      </c>
      <c r="F27" s="144" t="s">
        <v>32</v>
      </c>
      <c r="G27" s="27">
        <f>IF(OR(テーブル1415[[#This Row],[列2]]="",
          テーブル1415[[#This Row],[列4]]=""),
     0,
     IFERROR(HOUR(テーブル1415[[#This Row],[列4]]-テーブル1415[[#This Row],[列15]]-テーブル1415[[#This Row],[列2]]),
                  IFERROR(HOUR(テーブル1415[[#This Row],[列4]]-テーブル1415[[#This Row],[列2]]),
                               0)))</f>
        <v>0</v>
      </c>
      <c r="H27" s="28" t="s">
        <v>22</v>
      </c>
      <c r="I27" s="34" t="str">
        <f>IF(OR(テーブル1415[[#This Row],[列2]]="",
          テーブル1415[[#This Row],[列4]]=""),
     "00",
     IF(ISERROR(MINUTE(テーブル1415[[#This Row],[列4]]-テーブル1415[[#This Row],[列15]]-テーブル1415[[#This Row],[列2]])),
        IF(ISERROR(MINUTE(テーブル1415[[#This Row],[列4]]-テーブル1415[[#This Row],[列2]])),
           "00",
           IF(MINUTE(テーブル1415[[#This Row],[列4]]-テーブル1415[[#This Row],[列2]])&lt;30,
              "00",
              30)),
        IF(MINUTE(テーブル1415[[#This Row],[列4]]-テーブル1415[[#This Row],[列15]]-テーブル1415[[#This Row],[列2]])&lt;30,
           "00",
           30)))</f>
        <v>00</v>
      </c>
      <c r="J27" s="30" t="s">
        <v>23</v>
      </c>
      <c r="K27" s="31">
        <f>IFERROR((テーブル1415[[#This Row],[列5]]+テーブル1415[[#This Row],[列7]]/60)*$C$5,"")</f>
        <v>0</v>
      </c>
      <c r="L27" s="32" t="s">
        <v>4</v>
      </c>
      <c r="M27" s="149"/>
      <c r="N27" s="33"/>
      <c r="O27" s="50"/>
      <c r="P27" s="25"/>
    </row>
    <row r="28" spans="1:16" ht="22.5" customHeight="1" x14ac:dyDescent="0.15">
      <c r="A28" s="137"/>
      <c r="B28" s="160" t="str">
        <f>IF(テーブル1415[[#This Row],[列1]]="",
    "",
    TEXT(テーブル1415[[#This Row],[列1]],"(aaa)"))</f>
        <v/>
      </c>
      <c r="C28" s="138" t="s">
        <v>20</v>
      </c>
      <c r="D28" s="26" t="s">
        <v>21</v>
      </c>
      <c r="E28" s="143" t="s">
        <v>20</v>
      </c>
      <c r="F28" s="144" t="s">
        <v>32</v>
      </c>
      <c r="G28" s="27">
        <f>IF(OR(テーブル1415[[#This Row],[列2]]="",
          テーブル1415[[#This Row],[列4]]=""),
     0,
     IFERROR(HOUR(テーブル1415[[#This Row],[列4]]-テーブル1415[[#This Row],[列15]]-テーブル1415[[#This Row],[列2]]),
                  IFERROR(HOUR(テーブル1415[[#This Row],[列4]]-テーブル1415[[#This Row],[列2]]),
                               0)))</f>
        <v>0</v>
      </c>
      <c r="H28" s="28" t="s">
        <v>22</v>
      </c>
      <c r="I28" s="34" t="str">
        <f>IF(OR(テーブル1415[[#This Row],[列2]]="",
          テーブル1415[[#This Row],[列4]]=""),
     "00",
     IF(ISERROR(MINUTE(テーブル1415[[#This Row],[列4]]-テーブル1415[[#This Row],[列15]]-テーブル1415[[#This Row],[列2]])),
        IF(ISERROR(MINUTE(テーブル1415[[#This Row],[列4]]-テーブル1415[[#This Row],[列2]])),
           "00",
           IF(MINUTE(テーブル1415[[#This Row],[列4]]-テーブル1415[[#This Row],[列2]])&lt;30,
              "00",
              30)),
        IF(MINUTE(テーブル1415[[#This Row],[列4]]-テーブル1415[[#This Row],[列15]]-テーブル1415[[#This Row],[列2]])&lt;30,
           "00",
           30)))</f>
        <v>00</v>
      </c>
      <c r="J28" s="30" t="s">
        <v>23</v>
      </c>
      <c r="K28" s="31">
        <f>IFERROR((テーブル1415[[#This Row],[列5]]+テーブル1415[[#This Row],[列7]]/60)*$C$5,"")</f>
        <v>0</v>
      </c>
      <c r="L28" s="32" t="s">
        <v>4</v>
      </c>
      <c r="M28" s="149"/>
      <c r="N28" s="33"/>
      <c r="O28" s="50"/>
      <c r="P28" s="25"/>
    </row>
    <row r="29" spans="1:16" ht="22.5" customHeight="1" x14ac:dyDescent="0.15">
      <c r="A29" s="137"/>
      <c r="B29" s="160" t="str">
        <f>IF(テーブル1415[[#This Row],[列1]]="",
    "",
    TEXT(テーブル1415[[#This Row],[列1]],"(aaa)"))</f>
        <v/>
      </c>
      <c r="C29" s="138" t="s">
        <v>20</v>
      </c>
      <c r="D29" s="26" t="s">
        <v>21</v>
      </c>
      <c r="E29" s="143" t="s">
        <v>20</v>
      </c>
      <c r="F29" s="144" t="s">
        <v>32</v>
      </c>
      <c r="G29" s="27">
        <f>IF(OR(テーブル1415[[#This Row],[列2]]="",
          テーブル1415[[#This Row],[列4]]=""),
     0,
     IFERROR(HOUR(テーブル1415[[#This Row],[列4]]-テーブル1415[[#This Row],[列15]]-テーブル1415[[#This Row],[列2]]),
                  IFERROR(HOUR(テーブル1415[[#This Row],[列4]]-テーブル1415[[#This Row],[列2]]),
                               0)))</f>
        <v>0</v>
      </c>
      <c r="H29" s="28" t="s">
        <v>22</v>
      </c>
      <c r="I29" s="34" t="str">
        <f>IF(OR(テーブル1415[[#This Row],[列2]]="",
          テーブル1415[[#This Row],[列4]]=""),
     "00",
     IF(ISERROR(MINUTE(テーブル1415[[#This Row],[列4]]-テーブル1415[[#This Row],[列15]]-テーブル1415[[#This Row],[列2]])),
        IF(ISERROR(MINUTE(テーブル1415[[#This Row],[列4]]-テーブル1415[[#This Row],[列2]])),
           "00",
           IF(MINUTE(テーブル1415[[#This Row],[列4]]-テーブル1415[[#This Row],[列2]])&lt;30,
              "00",
              30)),
        IF(MINUTE(テーブル1415[[#This Row],[列4]]-テーブル1415[[#This Row],[列15]]-テーブル1415[[#This Row],[列2]])&lt;30,
           "00",
           30)))</f>
        <v>00</v>
      </c>
      <c r="J29" s="30" t="s">
        <v>23</v>
      </c>
      <c r="K29" s="31">
        <f>IFERROR((テーブル1415[[#This Row],[列5]]+テーブル1415[[#This Row],[列7]]/60)*$C$5,"")</f>
        <v>0</v>
      </c>
      <c r="L29" s="32" t="s">
        <v>4</v>
      </c>
      <c r="M29" s="149"/>
      <c r="N29" s="33"/>
      <c r="O29" s="50"/>
      <c r="P29" s="25"/>
    </row>
    <row r="30" spans="1:16" ht="22.5" customHeight="1" thickBot="1" x14ac:dyDescent="0.2">
      <c r="A30" s="139"/>
      <c r="B30" s="161" t="str">
        <f>IF(テーブル1415[[#This Row],[列1]]="",
    "",
    TEXT(テーブル1415[[#This Row],[列1]],"(aaa)"))</f>
        <v/>
      </c>
      <c r="C30" s="140" t="s">
        <v>20</v>
      </c>
      <c r="D30" s="35" t="s">
        <v>21</v>
      </c>
      <c r="E30" s="145" t="s">
        <v>20</v>
      </c>
      <c r="F30" s="146" t="s">
        <v>32</v>
      </c>
      <c r="G30" s="36">
        <f>IF(OR(テーブル1415[[#This Row],[列2]]="",
          テーブル1415[[#This Row],[列4]]=""),
     0,
     IFERROR(HOUR(テーブル1415[[#This Row],[列4]]-テーブル1415[[#This Row],[列15]]-テーブル1415[[#This Row],[列2]]),
                  IFERROR(HOUR(テーブル1415[[#This Row],[列4]]-テーブル1415[[#This Row],[列2]]),
                               0)))</f>
        <v>0</v>
      </c>
      <c r="H30" s="37" t="s">
        <v>22</v>
      </c>
      <c r="I30" s="38" t="str">
        <f>IF(OR(テーブル1415[[#This Row],[列2]]="",
          テーブル1415[[#This Row],[列4]]=""),
     "00",
     IF(ISERROR(MINUTE(テーブル1415[[#This Row],[列4]]-テーブル1415[[#This Row],[列15]]-テーブル1415[[#This Row],[列2]])),
        IF(ISERROR(MINUTE(テーブル1415[[#This Row],[列4]]-テーブル1415[[#This Row],[列2]])),
           "00",
           IF(MINUTE(テーブル1415[[#This Row],[列4]]-テーブル1415[[#This Row],[列2]])&lt;30,
              "00",
              30)),
        IF(MINUTE(テーブル1415[[#This Row],[列4]]-テーブル1415[[#This Row],[列15]]-テーブル1415[[#This Row],[列2]])&lt;30,
           "00",
           30)))</f>
        <v>00</v>
      </c>
      <c r="J30" s="39" t="s">
        <v>23</v>
      </c>
      <c r="K30" s="40">
        <f>IFERROR((テーブル1415[[#This Row],[列5]]+テーブル1415[[#This Row],[列7]]/60)*$C$5,"")</f>
        <v>0</v>
      </c>
      <c r="L30" s="41" t="s">
        <v>4</v>
      </c>
      <c r="M30" s="150"/>
      <c r="N30" s="42"/>
      <c r="O30" s="50"/>
      <c r="P30" s="25"/>
    </row>
    <row r="31" spans="1:16" ht="22.5" customHeight="1" thickBot="1" x14ac:dyDescent="0.2">
      <c r="A31" s="189" t="s">
        <v>27</v>
      </c>
      <c r="B31" s="190"/>
      <c r="C31" s="191"/>
      <c r="D31" s="192"/>
      <c r="E31" s="193"/>
      <c r="F31" s="57"/>
      <c r="G31" s="194">
        <f>SUM(テーブル1415[[#All],[列5]])+SUM(テーブル1415[[#All],[列7]])/60</f>
        <v>0</v>
      </c>
      <c r="H31" s="195"/>
      <c r="I31" s="196" t="s">
        <v>24</v>
      </c>
      <c r="J31" s="197"/>
      <c r="K31" s="43">
        <f>SUM(テーブル1415[[#All],[列9]])</f>
        <v>0</v>
      </c>
      <c r="L31" s="44" t="s">
        <v>4</v>
      </c>
      <c r="M31" s="185"/>
      <c r="N31" s="186"/>
    </row>
    <row r="32" spans="1:16" x14ac:dyDescent="0.15">
      <c r="A32" s="45"/>
      <c r="B32" s="45"/>
      <c r="C32" s="46"/>
      <c r="D32" s="46"/>
      <c r="E32" s="46"/>
      <c r="F32" s="46"/>
      <c r="G32" s="47"/>
      <c r="H32" s="47"/>
      <c r="I32" s="46"/>
      <c r="J32" s="46"/>
      <c r="K32" s="48"/>
      <c r="L32" s="10"/>
      <c r="M32" s="49"/>
    </row>
  </sheetData>
  <sheetProtection selectLockedCells="1"/>
  <mergeCells count="17">
    <mergeCell ref="A31:B31"/>
    <mergeCell ref="C31:E31"/>
    <mergeCell ref="G31:H31"/>
    <mergeCell ref="I31:J31"/>
    <mergeCell ref="M31:N31"/>
    <mergeCell ref="K7:L7"/>
    <mergeCell ref="D1:M1"/>
    <mergeCell ref="A2:M2"/>
    <mergeCell ref="A3:B3"/>
    <mergeCell ref="C3:E3"/>
    <mergeCell ref="A4:B4"/>
    <mergeCell ref="C4:E4"/>
    <mergeCell ref="A5:B5"/>
    <mergeCell ref="C5:E5"/>
    <mergeCell ref="A7:B7"/>
    <mergeCell ref="C7:E7"/>
    <mergeCell ref="G7:J7"/>
  </mergeCells>
  <phoneticPr fontId="2"/>
  <printOptions horizontalCentered="1"/>
  <pageMargins left="0.39370078740157483" right="0.39370078740157483" top="0.78740157480314965" bottom="0.78740157480314965" header="0.23622047244094491" footer="0.31496062992125984"/>
  <pageSetup paperSize="9" orientation="portrait" r:id="rId1"/>
  <headerFooter alignWithMargins="0"/>
  <drawing r:id="rId2"/>
  <tableParts count="1">
    <tablePart r:id="rId3"/>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P32"/>
  <sheetViews>
    <sheetView zoomScale="110" zoomScaleNormal="110" workbookViewId="0">
      <selection activeCell="M9" sqref="M9"/>
    </sheetView>
  </sheetViews>
  <sheetFormatPr defaultColWidth="11.375" defaultRowHeight="10.5" x14ac:dyDescent="0.15"/>
  <cols>
    <col min="1" max="1" width="6.25" style="8" customWidth="1"/>
    <col min="2" max="2" width="3.125" style="8" customWidth="1"/>
    <col min="3" max="3" width="6.25" style="8" customWidth="1"/>
    <col min="4" max="4" width="3.125" style="13" customWidth="1"/>
    <col min="5" max="6" width="6.25" style="8" customWidth="1"/>
    <col min="7" max="10" width="3.125" style="8" customWidth="1"/>
    <col min="11" max="11" width="6.25" style="8" customWidth="1"/>
    <col min="12" max="12" width="3.125" style="8" customWidth="1"/>
    <col min="13" max="13" width="37.5" style="11" customWidth="1"/>
    <col min="14" max="15" width="6.25" style="8" customWidth="1"/>
    <col min="16" max="256" width="11.375" style="8"/>
    <col min="257" max="257" width="16.75" style="8" customWidth="1"/>
    <col min="258" max="258" width="11.125" style="8" customWidth="1"/>
    <col min="259" max="259" width="3.75" style="8" bestFit="1" customWidth="1"/>
    <col min="260" max="260" width="11.125" style="8" customWidth="1"/>
    <col min="261" max="261" width="6" style="8" customWidth="1"/>
    <col min="262" max="262" width="5.125" style="8" customWidth="1"/>
    <col min="263" max="263" width="5.75" style="8" customWidth="1"/>
    <col min="264" max="264" width="3.125" style="8" customWidth="1"/>
    <col min="265" max="265" width="12.875" style="8" customWidth="1"/>
    <col min="266" max="266" width="2.875" style="8" customWidth="1"/>
    <col min="267" max="267" width="83.875" style="8" customWidth="1"/>
    <col min="268" max="512" width="11.375" style="8"/>
    <col min="513" max="513" width="16.75" style="8" customWidth="1"/>
    <col min="514" max="514" width="11.125" style="8" customWidth="1"/>
    <col min="515" max="515" width="3.75" style="8" bestFit="1" customWidth="1"/>
    <col min="516" max="516" width="11.125" style="8" customWidth="1"/>
    <col min="517" max="517" width="6" style="8" customWidth="1"/>
    <col min="518" max="518" width="5.125" style="8" customWidth="1"/>
    <col min="519" max="519" width="5.75" style="8" customWidth="1"/>
    <col min="520" max="520" width="3.125" style="8" customWidth="1"/>
    <col min="521" max="521" width="12.875" style="8" customWidth="1"/>
    <col min="522" max="522" width="2.875" style="8" customWidth="1"/>
    <col min="523" max="523" width="83.875" style="8" customWidth="1"/>
    <col min="524" max="768" width="11.375" style="8"/>
    <col min="769" max="769" width="16.75" style="8" customWidth="1"/>
    <col min="770" max="770" width="11.125" style="8" customWidth="1"/>
    <col min="771" max="771" width="3.75" style="8" bestFit="1" customWidth="1"/>
    <col min="772" max="772" width="11.125" style="8" customWidth="1"/>
    <col min="773" max="773" width="6" style="8" customWidth="1"/>
    <col min="774" max="774" width="5.125" style="8" customWidth="1"/>
    <col min="775" max="775" width="5.75" style="8" customWidth="1"/>
    <col min="776" max="776" width="3.125" style="8" customWidth="1"/>
    <col min="777" max="777" width="12.875" style="8" customWidth="1"/>
    <col min="778" max="778" width="2.875" style="8" customWidth="1"/>
    <col min="779" max="779" width="83.875" style="8" customWidth="1"/>
    <col min="780" max="1024" width="11.375" style="8"/>
    <col min="1025" max="1025" width="16.75" style="8" customWidth="1"/>
    <col min="1026" max="1026" width="11.125" style="8" customWidth="1"/>
    <col min="1027" max="1027" width="3.75" style="8" bestFit="1" customWidth="1"/>
    <col min="1028" max="1028" width="11.125" style="8" customWidth="1"/>
    <col min="1029" max="1029" width="6" style="8" customWidth="1"/>
    <col min="1030" max="1030" width="5.125" style="8" customWidth="1"/>
    <col min="1031" max="1031" width="5.75" style="8" customWidth="1"/>
    <col min="1032" max="1032" width="3.125" style="8" customWidth="1"/>
    <col min="1033" max="1033" width="12.875" style="8" customWidth="1"/>
    <col min="1034" max="1034" width="2.875" style="8" customWidth="1"/>
    <col min="1035" max="1035" width="83.875" style="8" customWidth="1"/>
    <col min="1036" max="1280" width="11.375" style="8"/>
    <col min="1281" max="1281" width="16.75" style="8" customWidth="1"/>
    <col min="1282" max="1282" width="11.125" style="8" customWidth="1"/>
    <col min="1283" max="1283" width="3.75" style="8" bestFit="1" customWidth="1"/>
    <col min="1284" max="1284" width="11.125" style="8" customWidth="1"/>
    <col min="1285" max="1285" width="6" style="8" customWidth="1"/>
    <col min="1286" max="1286" width="5.125" style="8" customWidth="1"/>
    <col min="1287" max="1287" width="5.75" style="8" customWidth="1"/>
    <col min="1288" max="1288" width="3.125" style="8" customWidth="1"/>
    <col min="1289" max="1289" width="12.875" style="8" customWidth="1"/>
    <col min="1290" max="1290" width="2.875" style="8" customWidth="1"/>
    <col min="1291" max="1291" width="83.875" style="8" customWidth="1"/>
    <col min="1292" max="1536" width="11.375" style="8"/>
    <col min="1537" max="1537" width="16.75" style="8" customWidth="1"/>
    <col min="1538" max="1538" width="11.125" style="8" customWidth="1"/>
    <col min="1539" max="1539" width="3.75" style="8" bestFit="1" customWidth="1"/>
    <col min="1540" max="1540" width="11.125" style="8" customWidth="1"/>
    <col min="1541" max="1541" width="6" style="8" customWidth="1"/>
    <col min="1542" max="1542" width="5.125" style="8" customWidth="1"/>
    <col min="1543" max="1543" width="5.75" style="8" customWidth="1"/>
    <col min="1544" max="1544" width="3.125" style="8" customWidth="1"/>
    <col min="1545" max="1545" width="12.875" style="8" customWidth="1"/>
    <col min="1546" max="1546" width="2.875" style="8" customWidth="1"/>
    <col min="1547" max="1547" width="83.875" style="8" customWidth="1"/>
    <col min="1548" max="1792" width="11.375" style="8"/>
    <col min="1793" max="1793" width="16.75" style="8" customWidth="1"/>
    <col min="1794" max="1794" width="11.125" style="8" customWidth="1"/>
    <col min="1795" max="1795" width="3.75" style="8" bestFit="1" customWidth="1"/>
    <col min="1796" max="1796" width="11.125" style="8" customWidth="1"/>
    <col min="1797" max="1797" width="6" style="8" customWidth="1"/>
    <col min="1798" max="1798" width="5.125" style="8" customWidth="1"/>
    <col min="1799" max="1799" width="5.75" style="8" customWidth="1"/>
    <col min="1800" max="1800" width="3.125" style="8" customWidth="1"/>
    <col min="1801" max="1801" width="12.875" style="8" customWidth="1"/>
    <col min="1802" max="1802" width="2.875" style="8" customWidth="1"/>
    <col min="1803" max="1803" width="83.875" style="8" customWidth="1"/>
    <col min="1804" max="2048" width="11.375" style="8"/>
    <col min="2049" max="2049" width="16.75" style="8" customWidth="1"/>
    <col min="2050" max="2050" width="11.125" style="8" customWidth="1"/>
    <col min="2051" max="2051" width="3.75" style="8" bestFit="1" customWidth="1"/>
    <col min="2052" max="2052" width="11.125" style="8" customWidth="1"/>
    <col min="2053" max="2053" width="6" style="8" customWidth="1"/>
    <col min="2054" max="2054" width="5.125" style="8" customWidth="1"/>
    <col min="2055" max="2055" width="5.75" style="8" customWidth="1"/>
    <col min="2056" max="2056" width="3.125" style="8" customWidth="1"/>
    <col min="2057" max="2057" width="12.875" style="8" customWidth="1"/>
    <col min="2058" max="2058" width="2.875" style="8" customWidth="1"/>
    <col min="2059" max="2059" width="83.875" style="8" customWidth="1"/>
    <col min="2060" max="2304" width="11.375" style="8"/>
    <col min="2305" max="2305" width="16.75" style="8" customWidth="1"/>
    <col min="2306" max="2306" width="11.125" style="8" customWidth="1"/>
    <col min="2307" max="2307" width="3.75" style="8" bestFit="1" customWidth="1"/>
    <col min="2308" max="2308" width="11.125" style="8" customWidth="1"/>
    <col min="2309" max="2309" width="6" style="8" customWidth="1"/>
    <col min="2310" max="2310" width="5.125" style="8" customWidth="1"/>
    <col min="2311" max="2311" width="5.75" style="8" customWidth="1"/>
    <col min="2312" max="2312" width="3.125" style="8" customWidth="1"/>
    <col min="2313" max="2313" width="12.875" style="8" customWidth="1"/>
    <col min="2314" max="2314" width="2.875" style="8" customWidth="1"/>
    <col min="2315" max="2315" width="83.875" style="8" customWidth="1"/>
    <col min="2316" max="2560" width="11.375" style="8"/>
    <col min="2561" max="2561" width="16.75" style="8" customWidth="1"/>
    <col min="2562" max="2562" width="11.125" style="8" customWidth="1"/>
    <col min="2563" max="2563" width="3.75" style="8" bestFit="1" customWidth="1"/>
    <col min="2564" max="2564" width="11.125" style="8" customWidth="1"/>
    <col min="2565" max="2565" width="6" style="8" customWidth="1"/>
    <col min="2566" max="2566" width="5.125" style="8" customWidth="1"/>
    <col min="2567" max="2567" width="5.75" style="8" customWidth="1"/>
    <col min="2568" max="2568" width="3.125" style="8" customWidth="1"/>
    <col min="2569" max="2569" width="12.875" style="8" customWidth="1"/>
    <col min="2570" max="2570" width="2.875" style="8" customWidth="1"/>
    <col min="2571" max="2571" width="83.875" style="8" customWidth="1"/>
    <col min="2572" max="2816" width="11.375" style="8"/>
    <col min="2817" max="2817" width="16.75" style="8" customWidth="1"/>
    <col min="2818" max="2818" width="11.125" style="8" customWidth="1"/>
    <col min="2819" max="2819" width="3.75" style="8" bestFit="1" customWidth="1"/>
    <col min="2820" max="2820" width="11.125" style="8" customWidth="1"/>
    <col min="2821" max="2821" width="6" style="8" customWidth="1"/>
    <col min="2822" max="2822" width="5.125" style="8" customWidth="1"/>
    <col min="2823" max="2823" width="5.75" style="8" customWidth="1"/>
    <col min="2824" max="2824" width="3.125" style="8" customWidth="1"/>
    <col min="2825" max="2825" width="12.875" style="8" customWidth="1"/>
    <col min="2826" max="2826" width="2.875" style="8" customWidth="1"/>
    <col min="2827" max="2827" width="83.875" style="8" customWidth="1"/>
    <col min="2828" max="3072" width="11.375" style="8"/>
    <col min="3073" max="3073" width="16.75" style="8" customWidth="1"/>
    <col min="3074" max="3074" width="11.125" style="8" customWidth="1"/>
    <col min="3075" max="3075" width="3.75" style="8" bestFit="1" customWidth="1"/>
    <col min="3076" max="3076" width="11.125" style="8" customWidth="1"/>
    <col min="3077" max="3077" width="6" style="8" customWidth="1"/>
    <col min="3078" max="3078" width="5.125" style="8" customWidth="1"/>
    <col min="3079" max="3079" width="5.75" style="8" customWidth="1"/>
    <col min="3080" max="3080" width="3.125" style="8" customWidth="1"/>
    <col min="3081" max="3081" width="12.875" style="8" customWidth="1"/>
    <col min="3082" max="3082" width="2.875" style="8" customWidth="1"/>
    <col min="3083" max="3083" width="83.875" style="8" customWidth="1"/>
    <col min="3084" max="3328" width="11.375" style="8"/>
    <col min="3329" max="3329" width="16.75" style="8" customWidth="1"/>
    <col min="3330" max="3330" width="11.125" style="8" customWidth="1"/>
    <col min="3331" max="3331" width="3.75" style="8" bestFit="1" customWidth="1"/>
    <col min="3332" max="3332" width="11.125" style="8" customWidth="1"/>
    <col min="3333" max="3333" width="6" style="8" customWidth="1"/>
    <col min="3334" max="3334" width="5.125" style="8" customWidth="1"/>
    <col min="3335" max="3335" width="5.75" style="8" customWidth="1"/>
    <col min="3336" max="3336" width="3.125" style="8" customWidth="1"/>
    <col min="3337" max="3337" width="12.875" style="8" customWidth="1"/>
    <col min="3338" max="3338" width="2.875" style="8" customWidth="1"/>
    <col min="3339" max="3339" width="83.875" style="8" customWidth="1"/>
    <col min="3340" max="3584" width="11.375" style="8"/>
    <col min="3585" max="3585" width="16.75" style="8" customWidth="1"/>
    <col min="3586" max="3586" width="11.125" style="8" customWidth="1"/>
    <col min="3587" max="3587" width="3.75" style="8" bestFit="1" customWidth="1"/>
    <col min="3588" max="3588" width="11.125" style="8" customWidth="1"/>
    <col min="3589" max="3589" width="6" style="8" customWidth="1"/>
    <col min="3590" max="3590" width="5.125" style="8" customWidth="1"/>
    <col min="3591" max="3591" width="5.75" style="8" customWidth="1"/>
    <col min="3592" max="3592" width="3.125" style="8" customWidth="1"/>
    <col min="3593" max="3593" width="12.875" style="8" customWidth="1"/>
    <col min="3594" max="3594" width="2.875" style="8" customWidth="1"/>
    <col min="3595" max="3595" width="83.875" style="8" customWidth="1"/>
    <col min="3596" max="3840" width="11.375" style="8"/>
    <col min="3841" max="3841" width="16.75" style="8" customWidth="1"/>
    <col min="3842" max="3842" width="11.125" style="8" customWidth="1"/>
    <col min="3843" max="3843" width="3.75" style="8" bestFit="1" customWidth="1"/>
    <col min="3844" max="3844" width="11.125" style="8" customWidth="1"/>
    <col min="3845" max="3845" width="6" style="8" customWidth="1"/>
    <col min="3846" max="3846" width="5.125" style="8" customWidth="1"/>
    <col min="3847" max="3847" width="5.75" style="8" customWidth="1"/>
    <col min="3848" max="3848" width="3.125" style="8" customWidth="1"/>
    <col min="3849" max="3849" width="12.875" style="8" customWidth="1"/>
    <col min="3850" max="3850" width="2.875" style="8" customWidth="1"/>
    <col min="3851" max="3851" width="83.875" style="8" customWidth="1"/>
    <col min="3852" max="4096" width="11.375" style="8"/>
    <col min="4097" max="4097" width="16.75" style="8" customWidth="1"/>
    <col min="4098" max="4098" width="11.125" style="8" customWidth="1"/>
    <col min="4099" max="4099" width="3.75" style="8" bestFit="1" customWidth="1"/>
    <col min="4100" max="4100" width="11.125" style="8" customWidth="1"/>
    <col min="4101" max="4101" width="6" style="8" customWidth="1"/>
    <col min="4102" max="4102" width="5.125" style="8" customWidth="1"/>
    <col min="4103" max="4103" width="5.75" style="8" customWidth="1"/>
    <col min="4104" max="4104" width="3.125" style="8" customWidth="1"/>
    <col min="4105" max="4105" width="12.875" style="8" customWidth="1"/>
    <col min="4106" max="4106" width="2.875" style="8" customWidth="1"/>
    <col min="4107" max="4107" width="83.875" style="8" customWidth="1"/>
    <col min="4108" max="4352" width="11.375" style="8"/>
    <col min="4353" max="4353" width="16.75" style="8" customWidth="1"/>
    <col min="4354" max="4354" width="11.125" style="8" customWidth="1"/>
    <col min="4355" max="4355" width="3.75" style="8" bestFit="1" customWidth="1"/>
    <col min="4356" max="4356" width="11.125" style="8" customWidth="1"/>
    <col min="4357" max="4357" width="6" style="8" customWidth="1"/>
    <col min="4358" max="4358" width="5.125" style="8" customWidth="1"/>
    <col min="4359" max="4359" width="5.75" style="8" customWidth="1"/>
    <col min="4360" max="4360" width="3.125" style="8" customWidth="1"/>
    <col min="4361" max="4361" width="12.875" style="8" customWidth="1"/>
    <col min="4362" max="4362" width="2.875" style="8" customWidth="1"/>
    <col min="4363" max="4363" width="83.875" style="8" customWidth="1"/>
    <col min="4364" max="4608" width="11.375" style="8"/>
    <col min="4609" max="4609" width="16.75" style="8" customWidth="1"/>
    <col min="4610" max="4610" width="11.125" style="8" customWidth="1"/>
    <col min="4611" max="4611" width="3.75" style="8" bestFit="1" customWidth="1"/>
    <col min="4612" max="4612" width="11.125" style="8" customWidth="1"/>
    <col min="4613" max="4613" width="6" style="8" customWidth="1"/>
    <col min="4614" max="4614" width="5.125" style="8" customWidth="1"/>
    <col min="4615" max="4615" width="5.75" style="8" customWidth="1"/>
    <col min="4616" max="4616" width="3.125" style="8" customWidth="1"/>
    <col min="4617" max="4617" width="12.875" style="8" customWidth="1"/>
    <col min="4618" max="4618" width="2.875" style="8" customWidth="1"/>
    <col min="4619" max="4619" width="83.875" style="8" customWidth="1"/>
    <col min="4620" max="4864" width="11.375" style="8"/>
    <col min="4865" max="4865" width="16.75" style="8" customWidth="1"/>
    <col min="4866" max="4866" width="11.125" style="8" customWidth="1"/>
    <col min="4867" max="4867" width="3.75" style="8" bestFit="1" customWidth="1"/>
    <col min="4868" max="4868" width="11.125" style="8" customWidth="1"/>
    <col min="4869" max="4869" width="6" style="8" customWidth="1"/>
    <col min="4870" max="4870" width="5.125" style="8" customWidth="1"/>
    <col min="4871" max="4871" width="5.75" style="8" customWidth="1"/>
    <col min="4872" max="4872" width="3.125" style="8" customWidth="1"/>
    <col min="4873" max="4873" width="12.875" style="8" customWidth="1"/>
    <col min="4874" max="4874" width="2.875" style="8" customWidth="1"/>
    <col min="4875" max="4875" width="83.875" style="8" customWidth="1"/>
    <col min="4876" max="5120" width="11.375" style="8"/>
    <col min="5121" max="5121" width="16.75" style="8" customWidth="1"/>
    <col min="5122" max="5122" width="11.125" style="8" customWidth="1"/>
    <col min="5123" max="5123" width="3.75" style="8" bestFit="1" customWidth="1"/>
    <col min="5124" max="5124" width="11.125" style="8" customWidth="1"/>
    <col min="5125" max="5125" width="6" style="8" customWidth="1"/>
    <col min="5126" max="5126" width="5.125" style="8" customWidth="1"/>
    <col min="5127" max="5127" width="5.75" style="8" customWidth="1"/>
    <col min="5128" max="5128" width="3.125" style="8" customWidth="1"/>
    <col min="5129" max="5129" width="12.875" style="8" customWidth="1"/>
    <col min="5130" max="5130" width="2.875" style="8" customWidth="1"/>
    <col min="5131" max="5131" width="83.875" style="8" customWidth="1"/>
    <col min="5132" max="5376" width="11.375" style="8"/>
    <col min="5377" max="5377" width="16.75" style="8" customWidth="1"/>
    <col min="5378" max="5378" width="11.125" style="8" customWidth="1"/>
    <col min="5379" max="5379" width="3.75" style="8" bestFit="1" customWidth="1"/>
    <col min="5380" max="5380" width="11.125" style="8" customWidth="1"/>
    <col min="5381" max="5381" width="6" style="8" customWidth="1"/>
    <col min="5382" max="5382" width="5.125" style="8" customWidth="1"/>
    <col min="5383" max="5383" width="5.75" style="8" customWidth="1"/>
    <col min="5384" max="5384" width="3.125" style="8" customWidth="1"/>
    <col min="5385" max="5385" width="12.875" style="8" customWidth="1"/>
    <col min="5386" max="5386" width="2.875" style="8" customWidth="1"/>
    <col min="5387" max="5387" width="83.875" style="8" customWidth="1"/>
    <col min="5388" max="5632" width="11.375" style="8"/>
    <col min="5633" max="5633" width="16.75" style="8" customWidth="1"/>
    <col min="5634" max="5634" width="11.125" style="8" customWidth="1"/>
    <col min="5635" max="5635" width="3.75" style="8" bestFit="1" customWidth="1"/>
    <col min="5636" max="5636" width="11.125" style="8" customWidth="1"/>
    <col min="5637" max="5637" width="6" style="8" customWidth="1"/>
    <col min="5638" max="5638" width="5.125" style="8" customWidth="1"/>
    <col min="5639" max="5639" width="5.75" style="8" customWidth="1"/>
    <col min="5640" max="5640" width="3.125" style="8" customWidth="1"/>
    <col min="5641" max="5641" width="12.875" style="8" customWidth="1"/>
    <col min="5642" max="5642" width="2.875" style="8" customWidth="1"/>
    <col min="5643" max="5643" width="83.875" style="8" customWidth="1"/>
    <col min="5644" max="5888" width="11.375" style="8"/>
    <col min="5889" max="5889" width="16.75" style="8" customWidth="1"/>
    <col min="5890" max="5890" width="11.125" style="8" customWidth="1"/>
    <col min="5891" max="5891" width="3.75" style="8" bestFit="1" customWidth="1"/>
    <col min="5892" max="5892" width="11.125" style="8" customWidth="1"/>
    <col min="5893" max="5893" width="6" style="8" customWidth="1"/>
    <col min="5894" max="5894" width="5.125" style="8" customWidth="1"/>
    <col min="5895" max="5895" width="5.75" style="8" customWidth="1"/>
    <col min="5896" max="5896" width="3.125" style="8" customWidth="1"/>
    <col min="5897" max="5897" width="12.875" style="8" customWidth="1"/>
    <col min="5898" max="5898" width="2.875" style="8" customWidth="1"/>
    <col min="5899" max="5899" width="83.875" style="8" customWidth="1"/>
    <col min="5900" max="6144" width="11.375" style="8"/>
    <col min="6145" max="6145" width="16.75" style="8" customWidth="1"/>
    <col min="6146" max="6146" width="11.125" style="8" customWidth="1"/>
    <col min="6147" max="6147" width="3.75" style="8" bestFit="1" customWidth="1"/>
    <col min="6148" max="6148" width="11.125" style="8" customWidth="1"/>
    <col min="6149" max="6149" width="6" style="8" customWidth="1"/>
    <col min="6150" max="6150" width="5.125" style="8" customWidth="1"/>
    <col min="6151" max="6151" width="5.75" style="8" customWidth="1"/>
    <col min="6152" max="6152" width="3.125" style="8" customWidth="1"/>
    <col min="6153" max="6153" width="12.875" style="8" customWidth="1"/>
    <col min="6154" max="6154" width="2.875" style="8" customWidth="1"/>
    <col min="6155" max="6155" width="83.875" style="8" customWidth="1"/>
    <col min="6156" max="6400" width="11.375" style="8"/>
    <col min="6401" max="6401" width="16.75" style="8" customWidth="1"/>
    <col min="6402" max="6402" width="11.125" style="8" customWidth="1"/>
    <col min="6403" max="6403" width="3.75" style="8" bestFit="1" customWidth="1"/>
    <col min="6404" max="6404" width="11.125" style="8" customWidth="1"/>
    <col min="6405" max="6405" width="6" style="8" customWidth="1"/>
    <col min="6406" max="6406" width="5.125" style="8" customWidth="1"/>
    <col min="6407" max="6407" width="5.75" style="8" customWidth="1"/>
    <col min="6408" max="6408" width="3.125" style="8" customWidth="1"/>
    <col min="6409" max="6409" width="12.875" style="8" customWidth="1"/>
    <col min="6410" max="6410" width="2.875" style="8" customWidth="1"/>
    <col min="6411" max="6411" width="83.875" style="8" customWidth="1"/>
    <col min="6412" max="6656" width="11.375" style="8"/>
    <col min="6657" max="6657" width="16.75" style="8" customWidth="1"/>
    <col min="6658" max="6658" width="11.125" style="8" customWidth="1"/>
    <col min="6659" max="6659" width="3.75" style="8" bestFit="1" customWidth="1"/>
    <col min="6660" max="6660" width="11.125" style="8" customWidth="1"/>
    <col min="6661" max="6661" width="6" style="8" customWidth="1"/>
    <col min="6662" max="6662" width="5.125" style="8" customWidth="1"/>
    <col min="6663" max="6663" width="5.75" style="8" customWidth="1"/>
    <col min="6664" max="6664" width="3.125" style="8" customWidth="1"/>
    <col min="6665" max="6665" width="12.875" style="8" customWidth="1"/>
    <col min="6666" max="6666" width="2.875" style="8" customWidth="1"/>
    <col min="6667" max="6667" width="83.875" style="8" customWidth="1"/>
    <col min="6668" max="6912" width="11.375" style="8"/>
    <col min="6913" max="6913" width="16.75" style="8" customWidth="1"/>
    <col min="6914" max="6914" width="11.125" style="8" customWidth="1"/>
    <col min="6915" max="6915" width="3.75" style="8" bestFit="1" customWidth="1"/>
    <col min="6916" max="6916" width="11.125" style="8" customWidth="1"/>
    <col min="6917" max="6917" width="6" style="8" customWidth="1"/>
    <col min="6918" max="6918" width="5.125" style="8" customWidth="1"/>
    <col min="6919" max="6919" width="5.75" style="8" customWidth="1"/>
    <col min="6920" max="6920" width="3.125" style="8" customWidth="1"/>
    <col min="6921" max="6921" width="12.875" style="8" customWidth="1"/>
    <col min="6922" max="6922" width="2.875" style="8" customWidth="1"/>
    <col min="6923" max="6923" width="83.875" style="8" customWidth="1"/>
    <col min="6924" max="7168" width="11.375" style="8"/>
    <col min="7169" max="7169" width="16.75" style="8" customWidth="1"/>
    <col min="7170" max="7170" width="11.125" style="8" customWidth="1"/>
    <col min="7171" max="7171" width="3.75" style="8" bestFit="1" customWidth="1"/>
    <col min="7172" max="7172" width="11.125" style="8" customWidth="1"/>
    <col min="7173" max="7173" width="6" style="8" customWidth="1"/>
    <col min="7174" max="7174" width="5.125" style="8" customWidth="1"/>
    <col min="7175" max="7175" width="5.75" style="8" customWidth="1"/>
    <col min="7176" max="7176" width="3.125" style="8" customWidth="1"/>
    <col min="7177" max="7177" width="12.875" style="8" customWidth="1"/>
    <col min="7178" max="7178" width="2.875" style="8" customWidth="1"/>
    <col min="7179" max="7179" width="83.875" style="8" customWidth="1"/>
    <col min="7180" max="7424" width="11.375" style="8"/>
    <col min="7425" max="7425" width="16.75" style="8" customWidth="1"/>
    <col min="7426" max="7426" width="11.125" style="8" customWidth="1"/>
    <col min="7427" max="7427" width="3.75" style="8" bestFit="1" customWidth="1"/>
    <col min="7428" max="7428" width="11.125" style="8" customWidth="1"/>
    <col min="7429" max="7429" width="6" style="8" customWidth="1"/>
    <col min="7430" max="7430" width="5.125" style="8" customWidth="1"/>
    <col min="7431" max="7431" width="5.75" style="8" customWidth="1"/>
    <col min="7432" max="7432" width="3.125" style="8" customWidth="1"/>
    <col min="7433" max="7433" width="12.875" style="8" customWidth="1"/>
    <col min="7434" max="7434" width="2.875" style="8" customWidth="1"/>
    <col min="7435" max="7435" width="83.875" style="8" customWidth="1"/>
    <col min="7436" max="7680" width="11.375" style="8"/>
    <col min="7681" max="7681" width="16.75" style="8" customWidth="1"/>
    <col min="7682" max="7682" width="11.125" style="8" customWidth="1"/>
    <col min="7683" max="7683" width="3.75" style="8" bestFit="1" customWidth="1"/>
    <col min="7684" max="7684" width="11.125" style="8" customWidth="1"/>
    <col min="7685" max="7685" width="6" style="8" customWidth="1"/>
    <col min="7686" max="7686" width="5.125" style="8" customWidth="1"/>
    <col min="7687" max="7687" width="5.75" style="8" customWidth="1"/>
    <col min="7688" max="7688" width="3.125" style="8" customWidth="1"/>
    <col min="7689" max="7689" width="12.875" style="8" customWidth="1"/>
    <col min="7690" max="7690" width="2.875" style="8" customWidth="1"/>
    <col min="7691" max="7691" width="83.875" style="8" customWidth="1"/>
    <col min="7692" max="7936" width="11.375" style="8"/>
    <col min="7937" max="7937" width="16.75" style="8" customWidth="1"/>
    <col min="7938" max="7938" width="11.125" style="8" customWidth="1"/>
    <col min="7939" max="7939" width="3.75" style="8" bestFit="1" customWidth="1"/>
    <col min="7940" max="7940" width="11.125" style="8" customWidth="1"/>
    <col min="7941" max="7941" width="6" style="8" customWidth="1"/>
    <col min="7942" max="7942" width="5.125" style="8" customWidth="1"/>
    <col min="7943" max="7943" width="5.75" style="8" customWidth="1"/>
    <col min="7944" max="7944" width="3.125" style="8" customWidth="1"/>
    <col min="7945" max="7945" width="12.875" style="8" customWidth="1"/>
    <col min="7946" max="7946" width="2.875" style="8" customWidth="1"/>
    <col min="7947" max="7947" width="83.875" style="8" customWidth="1"/>
    <col min="7948" max="8192" width="11.375" style="8"/>
    <col min="8193" max="8193" width="16.75" style="8" customWidth="1"/>
    <col min="8194" max="8194" width="11.125" style="8" customWidth="1"/>
    <col min="8195" max="8195" width="3.75" style="8" bestFit="1" customWidth="1"/>
    <col min="8196" max="8196" width="11.125" style="8" customWidth="1"/>
    <col min="8197" max="8197" width="6" style="8" customWidth="1"/>
    <col min="8198" max="8198" width="5.125" style="8" customWidth="1"/>
    <col min="8199" max="8199" width="5.75" style="8" customWidth="1"/>
    <col min="8200" max="8200" width="3.125" style="8" customWidth="1"/>
    <col min="8201" max="8201" width="12.875" style="8" customWidth="1"/>
    <col min="8202" max="8202" width="2.875" style="8" customWidth="1"/>
    <col min="8203" max="8203" width="83.875" style="8" customWidth="1"/>
    <col min="8204" max="8448" width="11.375" style="8"/>
    <col min="8449" max="8449" width="16.75" style="8" customWidth="1"/>
    <col min="8450" max="8450" width="11.125" style="8" customWidth="1"/>
    <col min="8451" max="8451" width="3.75" style="8" bestFit="1" customWidth="1"/>
    <col min="8452" max="8452" width="11.125" style="8" customWidth="1"/>
    <col min="8453" max="8453" width="6" style="8" customWidth="1"/>
    <col min="8454" max="8454" width="5.125" style="8" customWidth="1"/>
    <col min="8455" max="8455" width="5.75" style="8" customWidth="1"/>
    <col min="8456" max="8456" width="3.125" style="8" customWidth="1"/>
    <col min="8457" max="8457" width="12.875" style="8" customWidth="1"/>
    <col min="8458" max="8458" width="2.875" style="8" customWidth="1"/>
    <col min="8459" max="8459" width="83.875" style="8" customWidth="1"/>
    <col min="8460" max="8704" width="11.375" style="8"/>
    <col min="8705" max="8705" width="16.75" style="8" customWidth="1"/>
    <col min="8706" max="8706" width="11.125" style="8" customWidth="1"/>
    <col min="8707" max="8707" width="3.75" style="8" bestFit="1" customWidth="1"/>
    <col min="8708" max="8708" width="11.125" style="8" customWidth="1"/>
    <col min="8709" max="8709" width="6" style="8" customWidth="1"/>
    <col min="8710" max="8710" width="5.125" style="8" customWidth="1"/>
    <col min="8711" max="8711" width="5.75" style="8" customWidth="1"/>
    <col min="8712" max="8712" width="3.125" style="8" customWidth="1"/>
    <col min="8713" max="8713" width="12.875" style="8" customWidth="1"/>
    <col min="8714" max="8714" width="2.875" style="8" customWidth="1"/>
    <col min="8715" max="8715" width="83.875" style="8" customWidth="1"/>
    <col min="8716" max="8960" width="11.375" style="8"/>
    <col min="8961" max="8961" width="16.75" style="8" customWidth="1"/>
    <col min="8962" max="8962" width="11.125" style="8" customWidth="1"/>
    <col min="8963" max="8963" width="3.75" style="8" bestFit="1" customWidth="1"/>
    <col min="8964" max="8964" width="11.125" style="8" customWidth="1"/>
    <col min="8965" max="8965" width="6" style="8" customWidth="1"/>
    <col min="8966" max="8966" width="5.125" style="8" customWidth="1"/>
    <col min="8967" max="8967" width="5.75" style="8" customWidth="1"/>
    <col min="8968" max="8968" width="3.125" style="8" customWidth="1"/>
    <col min="8969" max="8969" width="12.875" style="8" customWidth="1"/>
    <col min="8970" max="8970" width="2.875" style="8" customWidth="1"/>
    <col min="8971" max="8971" width="83.875" style="8" customWidth="1"/>
    <col min="8972" max="9216" width="11.375" style="8"/>
    <col min="9217" max="9217" width="16.75" style="8" customWidth="1"/>
    <col min="9218" max="9218" width="11.125" style="8" customWidth="1"/>
    <col min="9219" max="9219" width="3.75" style="8" bestFit="1" customWidth="1"/>
    <col min="9220" max="9220" width="11.125" style="8" customWidth="1"/>
    <col min="9221" max="9221" width="6" style="8" customWidth="1"/>
    <col min="9222" max="9222" width="5.125" style="8" customWidth="1"/>
    <col min="9223" max="9223" width="5.75" style="8" customWidth="1"/>
    <col min="9224" max="9224" width="3.125" style="8" customWidth="1"/>
    <col min="9225" max="9225" width="12.875" style="8" customWidth="1"/>
    <col min="9226" max="9226" width="2.875" style="8" customWidth="1"/>
    <col min="9227" max="9227" width="83.875" style="8" customWidth="1"/>
    <col min="9228" max="9472" width="11.375" style="8"/>
    <col min="9473" max="9473" width="16.75" style="8" customWidth="1"/>
    <col min="9474" max="9474" width="11.125" style="8" customWidth="1"/>
    <col min="9475" max="9475" width="3.75" style="8" bestFit="1" customWidth="1"/>
    <col min="9476" max="9476" width="11.125" style="8" customWidth="1"/>
    <col min="9477" max="9477" width="6" style="8" customWidth="1"/>
    <col min="9478" max="9478" width="5.125" style="8" customWidth="1"/>
    <col min="9479" max="9479" width="5.75" style="8" customWidth="1"/>
    <col min="9480" max="9480" width="3.125" style="8" customWidth="1"/>
    <col min="9481" max="9481" width="12.875" style="8" customWidth="1"/>
    <col min="9482" max="9482" width="2.875" style="8" customWidth="1"/>
    <col min="9483" max="9483" width="83.875" style="8" customWidth="1"/>
    <col min="9484" max="9728" width="11.375" style="8"/>
    <col min="9729" max="9729" width="16.75" style="8" customWidth="1"/>
    <col min="9730" max="9730" width="11.125" style="8" customWidth="1"/>
    <col min="9731" max="9731" width="3.75" style="8" bestFit="1" customWidth="1"/>
    <col min="9732" max="9732" width="11.125" style="8" customWidth="1"/>
    <col min="9733" max="9733" width="6" style="8" customWidth="1"/>
    <col min="9734" max="9734" width="5.125" style="8" customWidth="1"/>
    <col min="9735" max="9735" width="5.75" style="8" customWidth="1"/>
    <col min="9736" max="9736" width="3.125" style="8" customWidth="1"/>
    <col min="9737" max="9737" width="12.875" style="8" customWidth="1"/>
    <col min="9738" max="9738" width="2.875" style="8" customWidth="1"/>
    <col min="9739" max="9739" width="83.875" style="8" customWidth="1"/>
    <col min="9740" max="9984" width="11.375" style="8"/>
    <col min="9985" max="9985" width="16.75" style="8" customWidth="1"/>
    <col min="9986" max="9986" width="11.125" style="8" customWidth="1"/>
    <col min="9987" max="9987" width="3.75" style="8" bestFit="1" customWidth="1"/>
    <col min="9988" max="9988" width="11.125" style="8" customWidth="1"/>
    <col min="9989" max="9989" width="6" style="8" customWidth="1"/>
    <col min="9990" max="9990" width="5.125" style="8" customWidth="1"/>
    <col min="9991" max="9991" width="5.75" style="8" customWidth="1"/>
    <col min="9992" max="9992" width="3.125" style="8" customWidth="1"/>
    <col min="9993" max="9993" width="12.875" style="8" customWidth="1"/>
    <col min="9994" max="9994" width="2.875" style="8" customWidth="1"/>
    <col min="9995" max="9995" width="83.875" style="8" customWidth="1"/>
    <col min="9996" max="10240" width="11.375" style="8"/>
    <col min="10241" max="10241" width="16.75" style="8" customWidth="1"/>
    <col min="10242" max="10242" width="11.125" style="8" customWidth="1"/>
    <col min="10243" max="10243" width="3.75" style="8" bestFit="1" customWidth="1"/>
    <col min="10244" max="10244" width="11.125" style="8" customWidth="1"/>
    <col min="10245" max="10245" width="6" style="8" customWidth="1"/>
    <col min="10246" max="10246" width="5.125" style="8" customWidth="1"/>
    <col min="10247" max="10247" width="5.75" style="8" customWidth="1"/>
    <col min="10248" max="10248" width="3.125" style="8" customWidth="1"/>
    <col min="10249" max="10249" width="12.875" style="8" customWidth="1"/>
    <col min="10250" max="10250" width="2.875" style="8" customWidth="1"/>
    <col min="10251" max="10251" width="83.875" style="8" customWidth="1"/>
    <col min="10252" max="10496" width="11.375" style="8"/>
    <col min="10497" max="10497" width="16.75" style="8" customWidth="1"/>
    <col min="10498" max="10498" width="11.125" style="8" customWidth="1"/>
    <col min="10499" max="10499" width="3.75" style="8" bestFit="1" customWidth="1"/>
    <col min="10500" max="10500" width="11.125" style="8" customWidth="1"/>
    <col min="10501" max="10501" width="6" style="8" customWidth="1"/>
    <col min="10502" max="10502" width="5.125" style="8" customWidth="1"/>
    <col min="10503" max="10503" width="5.75" style="8" customWidth="1"/>
    <col min="10504" max="10504" width="3.125" style="8" customWidth="1"/>
    <col min="10505" max="10505" width="12.875" style="8" customWidth="1"/>
    <col min="10506" max="10506" width="2.875" style="8" customWidth="1"/>
    <col min="10507" max="10507" width="83.875" style="8" customWidth="1"/>
    <col min="10508" max="10752" width="11.375" style="8"/>
    <col min="10753" max="10753" width="16.75" style="8" customWidth="1"/>
    <col min="10754" max="10754" width="11.125" style="8" customWidth="1"/>
    <col min="10755" max="10755" width="3.75" style="8" bestFit="1" customWidth="1"/>
    <col min="10756" max="10756" width="11.125" style="8" customWidth="1"/>
    <col min="10757" max="10757" width="6" style="8" customWidth="1"/>
    <col min="10758" max="10758" width="5.125" style="8" customWidth="1"/>
    <col min="10759" max="10759" width="5.75" style="8" customWidth="1"/>
    <col min="10760" max="10760" width="3.125" style="8" customWidth="1"/>
    <col min="10761" max="10761" width="12.875" style="8" customWidth="1"/>
    <col min="10762" max="10762" width="2.875" style="8" customWidth="1"/>
    <col min="10763" max="10763" width="83.875" style="8" customWidth="1"/>
    <col min="10764" max="11008" width="11.375" style="8"/>
    <col min="11009" max="11009" width="16.75" style="8" customWidth="1"/>
    <col min="11010" max="11010" width="11.125" style="8" customWidth="1"/>
    <col min="11011" max="11011" width="3.75" style="8" bestFit="1" customWidth="1"/>
    <col min="11012" max="11012" width="11.125" style="8" customWidth="1"/>
    <col min="11013" max="11013" width="6" style="8" customWidth="1"/>
    <col min="11014" max="11014" width="5.125" style="8" customWidth="1"/>
    <col min="11015" max="11015" width="5.75" style="8" customWidth="1"/>
    <col min="11016" max="11016" width="3.125" style="8" customWidth="1"/>
    <col min="11017" max="11017" width="12.875" style="8" customWidth="1"/>
    <col min="11018" max="11018" width="2.875" style="8" customWidth="1"/>
    <col min="11019" max="11019" width="83.875" style="8" customWidth="1"/>
    <col min="11020" max="11264" width="11.375" style="8"/>
    <col min="11265" max="11265" width="16.75" style="8" customWidth="1"/>
    <col min="11266" max="11266" width="11.125" style="8" customWidth="1"/>
    <col min="11267" max="11267" width="3.75" style="8" bestFit="1" customWidth="1"/>
    <col min="11268" max="11268" width="11.125" style="8" customWidth="1"/>
    <col min="11269" max="11269" width="6" style="8" customWidth="1"/>
    <col min="11270" max="11270" width="5.125" style="8" customWidth="1"/>
    <col min="11271" max="11271" width="5.75" style="8" customWidth="1"/>
    <col min="11272" max="11272" width="3.125" style="8" customWidth="1"/>
    <col min="11273" max="11273" width="12.875" style="8" customWidth="1"/>
    <col min="11274" max="11274" width="2.875" style="8" customWidth="1"/>
    <col min="11275" max="11275" width="83.875" style="8" customWidth="1"/>
    <col min="11276" max="11520" width="11.375" style="8"/>
    <col min="11521" max="11521" width="16.75" style="8" customWidth="1"/>
    <col min="11522" max="11522" width="11.125" style="8" customWidth="1"/>
    <col min="11523" max="11523" width="3.75" style="8" bestFit="1" customWidth="1"/>
    <col min="11524" max="11524" width="11.125" style="8" customWidth="1"/>
    <col min="11525" max="11525" width="6" style="8" customWidth="1"/>
    <col min="11526" max="11526" width="5.125" style="8" customWidth="1"/>
    <col min="11527" max="11527" width="5.75" style="8" customWidth="1"/>
    <col min="11528" max="11528" width="3.125" style="8" customWidth="1"/>
    <col min="11529" max="11529" width="12.875" style="8" customWidth="1"/>
    <col min="11530" max="11530" width="2.875" style="8" customWidth="1"/>
    <col min="11531" max="11531" width="83.875" style="8" customWidth="1"/>
    <col min="11532" max="11776" width="11.375" style="8"/>
    <col min="11777" max="11777" width="16.75" style="8" customWidth="1"/>
    <col min="11778" max="11778" width="11.125" style="8" customWidth="1"/>
    <col min="11779" max="11779" width="3.75" style="8" bestFit="1" customWidth="1"/>
    <col min="11780" max="11780" width="11.125" style="8" customWidth="1"/>
    <col min="11781" max="11781" width="6" style="8" customWidth="1"/>
    <col min="11782" max="11782" width="5.125" style="8" customWidth="1"/>
    <col min="11783" max="11783" width="5.75" style="8" customWidth="1"/>
    <col min="11784" max="11784" width="3.125" style="8" customWidth="1"/>
    <col min="11785" max="11785" width="12.875" style="8" customWidth="1"/>
    <col min="11786" max="11786" width="2.875" style="8" customWidth="1"/>
    <col min="11787" max="11787" width="83.875" style="8" customWidth="1"/>
    <col min="11788" max="12032" width="11.375" style="8"/>
    <col min="12033" max="12033" width="16.75" style="8" customWidth="1"/>
    <col min="12034" max="12034" width="11.125" style="8" customWidth="1"/>
    <col min="12035" max="12035" width="3.75" style="8" bestFit="1" customWidth="1"/>
    <col min="12036" max="12036" width="11.125" style="8" customWidth="1"/>
    <col min="12037" max="12037" width="6" style="8" customWidth="1"/>
    <col min="12038" max="12038" width="5.125" style="8" customWidth="1"/>
    <col min="12039" max="12039" width="5.75" style="8" customWidth="1"/>
    <col min="12040" max="12040" width="3.125" style="8" customWidth="1"/>
    <col min="12041" max="12041" width="12.875" style="8" customWidth="1"/>
    <col min="12042" max="12042" width="2.875" style="8" customWidth="1"/>
    <col min="12043" max="12043" width="83.875" style="8" customWidth="1"/>
    <col min="12044" max="12288" width="11.375" style="8"/>
    <col min="12289" max="12289" width="16.75" style="8" customWidth="1"/>
    <col min="12290" max="12290" width="11.125" style="8" customWidth="1"/>
    <col min="12291" max="12291" width="3.75" style="8" bestFit="1" customWidth="1"/>
    <col min="12292" max="12292" width="11.125" style="8" customWidth="1"/>
    <col min="12293" max="12293" width="6" style="8" customWidth="1"/>
    <col min="12294" max="12294" width="5.125" style="8" customWidth="1"/>
    <col min="12295" max="12295" width="5.75" style="8" customWidth="1"/>
    <col min="12296" max="12296" width="3.125" style="8" customWidth="1"/>
    <col min="12297" max="12297" width="12.875" style="8" customWidth="1"/>
    <col min="12298" max="12298" width="2.875" style="8" customWidth="1"/>
    <col min="12299" max="12299" width="83.875" style="8" customWidth="1"/>
    <col min="12300" max="12544" width="11.375" style="8"/>
    <col min="12545" max="12545" width="16.75" style="8" customWidth="1"/>
    <col min="12546" max="12546" width="11.125" style="8" customWidth="1"/>
    <col min="12547" max="12547" width="3.75" style="8" bestFit="1" customWidth="1"/>
    <col min="12548" max="12548" width="11.125" style="8" customWidth="1"/>
    <col min="12549" max="12549" width="6" style="8" customWidth="1"/>
    <col min="12550" max="12550" width="5.125" style="8" customWidth="1"/>
    <col min="12551" max="12551" width="5.75" style="8" customWidth="1"/>
    <col min="12552" max="12552" width="3.125" style="8" customWidth="1"/>
    <col min="12553" max="12553" width="12.875" style="8" customWidth="1"/>
    <col min="12554" max="12554" width="2.875" style="8" customWidth="1"/>
    <col min="12555" max="12555" width="83.875" style="8" customWidth="1"/>
    <col min="12556" max="12800" width="11.375" style="8"/>
    <col min="12801" max="12801" width="16.75" style="8" customWidth="1"/>
    <col min="12802" max="12802" width="11.125" style="8" customWidth="1"/>
    <col min="12803" max="12803" width="3.75" style="8" bestFit="1" customWidth="1"/>
    <col min="12804" max="12804" width="11.125" style="8" customWidth="1"/>
    <col min="12805" max="12805" width="6" style="8" customWidth="1"/>
    <col min="12806" max="12806" width="5.125" style="8" customWidth="1"/>
    <col min="12807" max="12807" width="5.75" style="8" customWidth="1"/>
    <col min="12808" max="12808" width="3.125" style="8" customWidth="1"/>
    <col min="12809" max="12809" width="12.875" style="8" customWidth="1"/>
    <col min="12810" max="12810" width="2.875" style="8" customWidth="1"/>
    <col min="12811" max="12811" width="83.875" style="8" customWidth="1"/>
    <col min="12812" max="13056" width="11.375" style="8"/>
    <col min="13057" max="13057" width="16.75" style="8" customWidth="1"/>
    <col min="13058" max="13058" width="11.125" style="8" customWidth="1"/>
    <col min="13059" max="13059" width="3.75" style="8" bestFit="1" customWidth="1"/>
    <col min="13060" max="13060" width="11.125" style="8" customWidth="1"/>
    <col min="13061" max="13061" width="6" style="8" customWidth="1"/>
    <col min="13062" max="13062" width="5.125" style="8" customWidth="1"/>
    <col min="13063" max="13063" width="5.75" style="8" customWidth="1"/>
    <col min="13064" max="13064" width="3.125" style="8" customWidth="1"/>
    <col min="13065" max="13065" width="12.875" style="8" customWidth="1"/>
    <col min="13066" max="13066" width="2.875" style="8" customWidth="1"/>
    <col min="13067" max="13067" width="83.875" style="8" customWidth="1"/>
    <col min="13068" max="13312" width="11.375" style="8"/>
    <col min="13313" max="13313" width="16.75" style="8" customWidth="1"/>
    <col min="13314" max="13314" width="11.125" style="8" customWidth="1"/>
    <col min="13315" max="13315" width="3.75" style="8" bestFit="1" customWidth="1"/>
    <col min="13316" max="13316" width="11.125" style="8" customWidth="1"/>
    <col min="13317" max="13317" width="6" style="8" customWidth="1"/>
    <col min="13318" max="13318" width="5.125" style="8" customWidth="1"/>
    <col min="13319" max="13319" width="5.75" style="8" customWidth="1"/>
    <col min="13320" max="13320" width="3.125" style="8" customWidth="1"/>
    <col min="13321" max="13321" width="12.875" style="8" customWidth="1"/>
    <col min="13322" max="13322" width="2.875" style="8" customWidth="1"/>
    <col min="13323" max="13323" width="83.875" style="8" customWidth="1"/>
    <col min="13324" max="13568" width="11.375" style="8"/>
    <col min="13569" max="13569" width="16.75" style="8" customWidth="1"/>
    <col min="13570" max="13570" width="11.125" style="8" customWidth="1"/>
    <col min="13571" max="13571" width="3.75" style="8" bestFit="1" customWidth="1"/>
    <col min="13572" max="13572" width="11.125" style="8" customWidth="1"/>
    <col min="13573" max="13573" width="6" style="8" customWidth="1"/>
    <col min="13574" max="13574" width="5.125" style="8" customWidth="1"/>
    <col min="13575" max="13575" width="5.75" style="8" customWidth="1"/>
    <col min="13576" max="13576" width="3.125" style="8" customWidth="1"/>
    <col min="13577" max="13577" width="12.875" style="8" customWidth="1"/>
    <col min="13578" max="13578" width="2.875" style="8" customWidth="1"/>
    <col min="13579" max="13579" width="83.875" style="8" customWidth="1"/>
    <col min="13580" max="13824" width="11.375" style="8"/>
    <col min="13825" max="13825" width="16.75" style="8" customWidth="1"/>
    <col min="13826" max="13826" width="11.125" style="8" customWidth="1"/>
    <col min="13827" max="13827" width="3.75" style="8" bestFit="1" customWidth="1"/>
    <col min="13828" max="13828" width="11.125" style="8" customWidth="1"/>
    <col min="13829" max="13829" width="6" style="8" customWidth="1"/>
    <col min="13830" max="13830" width="5.125" style="8" customWidth="1"/>
    <col min="13831" max="13831" width="5.75" style="8" customWidth="1"/>
    <col min="13832" max="13832" width="3.125" style="8" customWidth="1"/>
    <col min="13833" max="13833" width="12.875" style="8" customWidth="1"/>
    <col min="13834" max="13834" width="2.875" style="8" customWidth="1"/>
    <col min="13835" max="13835" width="83.875" style="8" customWidth="1"/>
    <col min="13836" max="14080" width="11.375" style="8"/>
    <col min="14081" max="14081" width="16.75" style="8" customWidth="1"/>
    <col min="14082" max="14082" width="11.125" style="8" customWidth="1"/>
    <col min="14083" max="14083" width="3.75" style="8" bestFit="1" customWidth="1"/>
    <col min="14084" max="14084" width="11.125" style="8" customWidth="1"/>
    <col min="14085" max="14085" width="6" style="8" customWidth="1"/>
    <col min="14086" max="14086" width="5.125" style="8" customWidth="1"/>
    <col min="14087" max="14087" width="5.75" style="8" customWidth="1"/>
    <col min="14088" max="14088" width="3.125" style="8" customWidth="1"/>
    <col min="14089" max="14089" width="12.875" style="8" customWidth="1"/>
    <col min="14090" max="14090" width="2.875" style="8" customWidth="1"/>
    <col min="14091" max="14091" width="83.875" style="8" customWidth="1"/>
    <col min="14092" max="14336" width="11.375" style="8"/>
    <col min="14337" max="14337" width="16.75" style="8" customWidth="1"/>
    <col min="14338" max="14338" width="11.125" style="8" customWidth="1"/>
    <col min="14339" max="14339" width="3.75" style="8" bestFit="1" customWidth="1"/>
    <col min="14340" max="14340" width="11.125" style="8" customWidth="1"/>
    <col min="14341" max="14341" width="6" style="8" customWidth="1"/>
    <col min="14342" max="14342" width="5.125" style="8" customWidth="1"/>
    <col min="14343" max="14343" width="5.75" style="8" customWidth="1"/>
    <col min="14344" max="14344" width="3.125" style="8" customWidth="1"/>
    <col min="14345" max="14345" width="12.875" style="8" customWidth="1"/>
    <col min="14346" max="14346" width="2.875" style="8" customWidth="1"/>
    <col min="14347" max="14347" width="83.875" style="8" customWidth="1"/>
    <col min="14348" max="14592" width="11.375" style="8"/>
    <col min="14593" max="14593" width="16.75" style="8" customWidth="1"/>
    <col min="14594" max="14594" width="11.125" style="8" customWidth="1"/>
    <col min="14595" max="14595" width="3.75" style="8" bestFit="1" customWidth="1"/>
    <col min="14596" max="14596" width="11.125" style="8" customWidth="1"/>
    <col min="14597" max="14597" width="6" style="8" customWidth="1"/>
    <col min="14598" max="14598" width="5.125" style="8" customWidth="1"/>
    <col min="14599" max="14599" width="5.75" style="8" customWidth="1"/>
    <col min="14600" max="14600" width="3.125" style="8" customWidth="1"/>
    <col min="14601" max="14601" width="12.875" style="8" customWidth="1"/>
    <col min="14602" max="14602" width="2.875" style="8" customWidth="1"/>
    <col min="14603" max="14603" width="83.875" style="8" customWidth="1"/>
    <col min="14604" max="14848" width="11.375" style="8"/>
    <col min="14849" max="14849" width="16.75" style="8" customWidth="1"/>
    <col min="14850" max="14850" width="11.125" style="8" customWidth="1"/>
    <col min="14851" max="14851" width="3.75" style="8" bestFit="1" customWidth="1"/>
    <col min="14852" max="14852" width="11.125" style="8" customWidth="1"/>
    <col min="14853" max="14853" width="6" style="8" customWidth="1"/>
    <col min="14854" max="14854" width="5.125" style="8" customWidth="1"/>
    <col min="14855" max="14855" width="5.75" style="8" customWidth="1"/>
    <col min="14856" max="14856" width="3.125" style="8" customWidth="1"/>
    <col min="14857" max="14857" width="12.875" style="8" customWidth="1"/>
    <col min="14858" max="14858" width="2.875" style="8" customWidth="1"/>
    <col min="14859" max="14859" width="83.875" style="8" customWidth="1"/>
    <col min="14860" max="15104" width="11.375" style="8"/>
    <col min="15105" max="15105" width="16.75" style="8" customWidth="1"/>
    <col min="15106" max="15106" width="11.125" style="8" customWidth="1"/>
    <col min="15107" max="15107" width="3.75" style="8" bestFit="1" customWidth="1"/>
    <col min="15108" max="15108" width="11.125" style="8" customWidth="1"/>
    <col min="15109" max="15109" width="6" style="8" customWidth="1"/>
    <col min="15110" max="15110" width="5.125" style="8" customWidth="1"/>
    <col min="15111" max="15111" width="5.75" style="8" customWidth="1"/>
    <col min="15112" max="15112" width="3.125" style="8" customWidth="1"/>
    <col min="15113" max="15113" width="12.875" style="8" customWidth="1"/>
    <col min="15114" max="15114" width="2.875" style="8" customWidth="1"/>
    <col min="15115" max="15115" width="83.875" style="8" customWidth="1"/>
    <col min="15116" max="15360" width="11.375" style="8"/>
    <col min="15361" max="15361" width="16.75" style="8" customWidth="1"/>
    <col min="15362" max="15362" width="11.125" style="8" customWidth="1"/>
    <col min="15363" max="15363" width="3.75" style="8" bestFit="1" customWidth="1"/>
    <col min="15364" max="15364" width="11.125" style="8" customWidth="1"/>
    <col min="15365" max="15365" width="6" style="8" customWidth="1"/>
    <col min="15366" max="15366" width="5.125" style="8" customWidth="1"/>
    <col min="15367" max="15367" width="5.75" style="8" customWidth="1"/>
    <col min="15368" max="15368" width="3.125" style="8" customWidth="1"/>
    <col min="15369" max="15369" width="12.875" style="8" customWidth="1"/>
    <col min="15370" max="15370" width="2.875" style="8" customWidth="1"/>
    <col min="15371" max="15371" width="83.875" style="8" customWidth="1"/>
    <col min="15372" max="15616" width="11.375" style="8"/>
    <col min="15617" max="15617" width="16.75" style="8" customWidth="1"/>
    <col min="15618" max="15618" width="11.125" style="8" customWidth="1"/>
    <col min="15619" max="15619" width="3.75" style="8" bestFit="1" customWidth="1"/>
    <col min="15620" max="15620" width="11.125" style="8" customWidth="1"/>
    <col min="15621" max="15621" width="6" style="8" customWidth="1"/>
    <col min="15622" max="15622" width="5.125" style="8" customWidth="1"/>
    <col min="15623" max="15623" width="5.75" style="8" customWidth="1"/>
    <col min="15624" max="15624" width="3.125" style="8" customWidth="1"/>
    <col min="15625" max="15625" width="12.875" style="8" customWidth="1"/>
    <col min="15626" max="15626" width="2.875" style="8" customWidth="1"/>
    <col min="15627" max="15627" width="83.875" style="8" customWidth="1"/>
    <col min="15628" max="15872" width="11.375" style="8"/>
    <col min="15873" max="15873" width="16.75" style="8" customWidth="1"/>
    <col min="15874" max="15874" width="11.125" style="8" customWidth="1"/>
    <col min="15875" max="15875" width="3.75" style="8" bestFit="1" customWidth="1"/>
    <col min="15876" max="15876" width="11.125" style="8" customWidth="1"/>
    <col min="15877" max="15877" width="6" style="8" customWidth="1"/>
    <col min="15878" max="15878" width="5.125" style="8" customWidth="1"/>
    <col min="15879" max="15879" width="5.75" style="8" customWidth="1"/>
    <col min="15880" max="15880" width="3.125" style="8" customWidth="1"/>
    <col min="15881" max="15881" width="12.875" style="8" customWidth="1"/>
    <col min="15882" max="15882" width="2.875" style="8" customWidth="1"/>
    <col min="15883" max="15883" width="83.875" style="8" customWidth="1"/>
    <col min="15884" max="16128" width="11.375" style="8"/>
    <col min="16129" max="16129" width="16.75" style="8" customWidth="1"/>
    <col min="16130" max="16130" width="11.125" style="8" customWidth="1"/>
    <col min="16131" max="16131" width="3.75" style="8" bestFit="1" customWidth="1"/>
    <col min="16132" max="16132" width="11.125" style="8" customWidth="1"/>
    <col min="16133" max="16133" width="6" style="8" customWidth="1"/>
    <col min="16134" max="16134" width="5.125" style="8" customWidth="1"/>
    <col min="16135" max="16135" width="5.75" style="8" customWidth="1"/>
    <col min="16136" max="16136" width="3.125" style="8" customWidth="1"/>
    <col min="16137" max="16137" width="12.875" style="8" customWidth="1"/>
    <col min="16138" max="16138" width="2.875" style="8" customWidth="1"/>
    <col min="16139" max="16139" width="83.875" style="8" customWidth="1"/>
    <col min="16140" max="16384" width="11.375" style="8"/>
  </cols>
  <sheetData>
    <row r="1" spans="1:16" ht="30" customHeight="1" x14ac:dyDescent="0.15">
      <c r="A1" s="7" t="s">
        <v>55</v>
      </c>
      <c r="B1" s="7"/>
      <c r="D1" s="204" t="s">
        <v>25</v>
      </c>
      <c r="E1" s="204"/>
      <c r="F1" s="204"/>
      <c r="G1" s="204"/>
      <c r="H1" s="204"/>
      <c r="I1" s="204"/>
      <c r="J1" s="204"/>
      <c r="K1" s="204"/>
      <c r="L1" s="204"/>
      <c r="M1" s="204"/>
    </row>
    <row r="2" spans="1:16" ht="30" customHeight="1" x14ac:dyDescent="0.15">
      <c r="A2" s="207" t="str">
        <f ca="1">RIGHT(CELL("filename",A2),
 LEN(CELL("filename",A2))
       -FIND("]",CELL("filename",A2)))</f>
        <v>②年月支払分</v>
      </c>
      <c r="B2" s="207"/>
      <c r="C2" s="207"/>
      <c r="D2" s="207"/>
      <c r="E2" s="207"/>
      <c r="F2" s="207"/>
      <c r="G2" s="207"/>
      <c r="H2" s="207"/>
      <c r="I2" s="207"/>
      <c r="J2" s="207"/>
      <c r="K2" s="207"/>
      <c r="L2" s="207"/>
      <c r="M2" s="207"/>
    </row>
    <row r="3" spans="1:16" ht="30" customHeight="1" x14ac:dyDescent="0.15">
      <c r="A3" s="205" t="s">
        <v>30</v>
      </c>
      <c r="B3" s="205"/>
      <c r="C3" s="205" t="str">
        <f>IF('人件費総括表・遂行状況（様式8号別紙2-1）'!$B$3="",
     "",
     '人件費総括表・遂行状況（様式8号別紙2-1）'!$B$3)</f>
        <v/>
      </c>
      <c r="D3" s="205"/>
      <c r="E3" s="205"/>
      <c r="F3" s="105"/>
      <c r="G3" s="9"/>
      <c r="H3" s="9"/>
      <c r="I3" s="9"/>
      <c r="J3" s="9"/>
      <c r="K3" s="9"/>
      <c r="L3" s="9"/>
      <c r="M3" s="9"/>
    </row>
    <row r="4" spans="1:16" ht="30" customHeight="1" x14ac:dyDescent="0.15">
      <c r="A4" s="198" t="s">
        <v>14</v>
      </c>
      <c r="B4" s="198"/>
      <c r="C4" s="205" t="str">
        <f>IF(従業員別人件費総括表!$B$5="",
     "",
     従業員別人件費総括表!$B$5)</f>
        <v/>
      </c>
      <c r="D4" s="205"/>
      <c r="E4" s="205"/>
      <c r="F4" s="105"/>
      <c r="G4" s="10"/>
      <c r="H4" s="10"/>
      <c r="I4" s="10"/>
    </row>
    <row r="5" spans="1:16" ht="30" customHeight="1" x14ac:dyDescent="0.15">
      <c r="A5" s="198" t="s">
        <v>15</v>
      </c>
      <c r="B5" s="198"/>
      <c r="C5" s="199">
        <f>従業員別人件費総括表!C7</f>
        <v>0</v>
      </c>
      <c r="D5" s="199"/>
      <c r="E5" s="199"/>
      <c r="F5" s="10" t="s">
        <v>4</v>
      </c>
      <c r="H5" s="10"/>
      <c r="I5" s="10"/>
    </row>
    <row r="6" spans="1:16" ht="30" customHeight="1" thickBot="1" x14ac:dyDescent="0.2">
      <c r="A6" s="12" t="s">
        <v>29</v>
      </c>
      <c r="B6" s="12"/>
    </row>
    <row r="7" spans="1:16" s="13" customFormat="1" ht="22.5" customHeight="1" thickBot="1" x14ac:dyDescent="0.2">
      <c r="A7" s="208" t="s">
        <v>31</v>
      </c>
      <c r="B7" s="201"/>
      <c r="C7" s="202" t="s">
        <v>16</v>
      </c>
      <c r="D7" s="202"/>
      <c r="E7" s="202"/>
      <c r="F7" s="111" t="s">
        <v>49</v>
      </c>
      <c r="G7" s="187" t="s">
        <v>17</v>
      </c>
      <c r="H7" s="203"/>
      <c r="I7" s="203"/>
      <c r="J7" s="188"/>
      <c r="K7" s="187" t="s">
        <v>18</v>
      </c>
      <c r="L7" s="188"/>
      <c r="M7" s="14" t="s">
        <v>28</v>
      </c>
      <c r="N7" s="15" t="s">
        <v>19</v>
      </c>
      <c r="O7" s="16"/>
    </row>
    <row r="8" spans="1:16" ht="22.5" customHeight="1" x14ac:dyDescent="0.15">
      <c r="A8" s="135"/>
      <c r="B8" s="162" t="str">
        <f>IF(テーブル141541[[#This Row],[列1]]="",
    "",
    TEXT(テーブル141541[[#This Row],[列1]],"(aaa)"))</f>
        <v/>
      </c>
      <c r="C8" s="151" t="s">
        <v>32</v>
      </c>
      <c r="D8" s="17" t="s">
        <v>13</v>
      </c>
      <c r="E8" s="152" t="s">
        <v>32</v>
      </c>
      <c r="F8" s="153" t="s">
        <v>32</v>
      </c>
      <c r="G8" s="18">
        <f>IF(OR(テーブル141541[[#This Row],[列2]]="",
          テーブル141541[[#This Row],[列4]]=""),
     0,
     IFERROR(HOUR(テーブル141541[[#This Row],[列4]]-テーブル141541[[#This Row],[列15]]-テーブル141541[[#This Row],[列2]]),
                  IFERROR(HOUR(テーブル141541[[#This Row],[列4]]-テーブル141541[[#This Row],[列2]]),
                               0)))</f>
        <v>0</v>
      </c>
      <c r="H8" s="19" t="s">
        <v>22</v>
      </c>
      <c r="I8" s="20" t="str">
        <f>IF(OR(テーブル141541[[#This Row],[列2]]="",
          テーブル141541[[#This Row],[列4]]=""),
     "00",
     IF(ISERROR(MINUTE(テーブル141541[[#This Row],[列4]]-テーブル141541[[#This Row],[列15]]-テーブル141541[[#This Row],[列2]])),
        IF(ISERROR(MINUTE(テーブル141541[[#This Row],[列4]]-テーブル141541[[#This Row],[列2]])),
           "00",
           IF(MINUTE(テーブル141541[[#This Row],[列4]]-テーブル141541[[#This Row],[列2]])&lt;30,
              "00",
              30)),
        IF(MINUTE(テーブル141541[[#This Row],[列4]]-テーブル141541[[#This Row],[列15]]-テーブル141541[[#This Row],[列2]])&lt;30,
           "00",
           30)))</f>
        <v>00</v>
      </c>
      <c r="J8" s="21" t="s">
        <v>23</v>
      </c>
      <c r="K8" s="22">
        <f>IFERROR((テーブル141541[[#This Row],[列5]]+テーブル141541[[#This Row],[列7]]/60)*$C$5,"")</f>
        <v>0</v>
      </c>
      <c r="L8" s="23" t="s">
        <v>4</v>
      </c>
      <c r="M8" s="147"/>
      <c r="N8" s="24"/>
      <c r="O8" s="50"/>
      <c r="P8" s="25"/>
    </row>
    <row r="9" spans="1:16" ht="22.5" customHeight="1" x14ac:dyDescent="0.15">
      <c r="A9" s="137"/>
      <c r="B9" s="159" t="str">
        <f>IF(テーブル141541[[#This Row],[列1]]="",
    "",
    TEXT(テーブル141541[[#This Row],[列1]],"(aaa)"))</f>
        <v/>
      </c>
      <c r="C9" s="138" t="s">
        <v>32</v>
      </c>
      <c r="D9" s="59" t="s">
        <v>13</v>
      </c>
      <c r="E9" s="143" t="s">
        <v>32</v>
      </c>
      <c r="F9" s="144" t="s">
        <v>32</v>
      </c>
      <c r="G9" s="27">
        <f>IF(OR(テーブル141541[[#This Row],[列2]]="",
          テーブル141541[[#This Row],[列4]]=""),
     0,
     IFERROR(HOUR(テーブル141541[[#This Row],[列4]]-テーブル141541[[#This Row],[列15]]-テーブル141541[[#This Row],[列2]]),
                  IFERROR(HOUR(テーブル141541[[#This Row],[列4]]-テーブル141541[[#This Row],[列2]]),
                               0)))</f>
        <v>0</v>
      </c>
      <c r="H9" s="28" t="s">
        <v>22</v>
      </c>
      <c r="I9" s="29" t="str">
        <f>IF(OR(テーブル141541[[#This Row],[列2]]="",
          テーブル141541[[#This Row],[列4]]=""),
     "00",
     IF(ISERROR(MINUTE(テーブル141541[[#This Row],[列4]]-テーブル141541[[#This Row],[列15]]-テーブル141541[[#This Row],[列2]])),
        IF(ISERROR(MINUTE(テーブル141541[[#This Row],[列4]]-テーブル141541[[#This Row],[列2]])),
           "00",
           IF(MINUTE(テーブル141541[[#This Row],[列4]]-テーブル141541[[#This Row],[列2]])&lt;30,
              "00",
              30)),
        IF(MINUTE(テーブル141541[[#This Row],[列4]]-テーブル141541[[#This Row],[列15]]-テーブル141541[[#This Row],[列2]])&lt;30,
           "00",
           30)))</f>
        <v>00</v>
      </c>
      <c r="J9" s="30" t="s">
        <v>23</v>
      </c>
      <c r="K9" s="31">
        <f>IFERROR((テーブル141541[[#This Row],[列5]]+テーブル141541[[#This Row],[列7]]/60)*$C$5,"")</f>
        <v>0</v>
      </c>
      <c r="L9" s="32" t="s">
        <v>4</v>
      </c>
      <c r="M9" s="148"/>
      <c r="N9" s="33"/>
      <c r="O9" s="50"/>
      <c r="P9" s="25"/>
    </row>
    <row r="10" spans="1:16" ht="22.5" customHeight="1" x14ac:dyDescent="0.15">
      <c r="A10" s="137"/>
      <c r="B10" s="160" t="str">
        <f>IF(テーブル141541[[#This Row],[列1]]="",
    "",
    TEXT(テーブル141541[[#This Row],[列1]],"(aaa)"))</f>
        <v/>
      </c>
      <c r="C10" s="138" t="s">
        <v>32</v>
      </c>
      <c r="D10" s="59" t="s">
        <v>13</v>
      </c>
      <c r="E10" s="143" t="s">
        <v>32</v>
      </c>
      <c r="F10" s="144" t="s">
        <v>32</v>
      </c>
      <c r="G10" s="27">
        <f>IF(OR(テーブル141541[[#This Row],[列2]]="",
          テーブル141541[[#This Row],[列4]]=""),
     0,
     IFERROR(HOUR(テーブル141541[[#This Row],[列4]]-テーブル141541[[#This Row],[列15]]-テーブル141541[[#This Row],[列2]]),
                  IFERROR(HOUR(テーブル141541[[#This Row],[列4]]-テーブル141541[[#This Row],[列2]]),
                               0)))</f>
        <v>0</v>
      </c>
      <c r="H10" s="28" t="s">
        <v>22</v>
      </c>
      <c r="I10" s="34" t="str">
        <f>IF(OR(テーブル141541[[#This Row],[列2]]="",
          テーブル141541[[#This Row],[列4]]=""),
     "00",
     IF(ISERROR(MINUTE(テーブル141541[[#This Row],[列4]]-テーブル141541[[#This Row],[列15]]-テーブル141541[[#This Row],[列2]])),
        IF(ISERROR(MINUTE(テーブル141541[[#This Row],[列4]]-テーブル141541[[#This Row],[列2]])),
           "00",
           IF(MINUTE(テーブル141541[[#This Row],[列4]]-テーブル141541[[#This Row],[列2]])&lt;30,
              "00",
              30)),
        IF(MINUTE(テーブル141541[[#This Row],[列4]]-テーブル141541[[#This Row],[列15]]-テーブル141541[[#This Row],[列2]])&lt;30,
           "00",
           30)))</f>
        <v>00</v>
      </c>
      <c r="J10" s="30" t="s">
        <v>23</v>
      </c>
      <c r="K10" s="31">
        <f>IFERROR((テーブル141541[[#This Row],[列5]]+テーブル141541[[#This Row],[列7]]/60)*$C$5,"")</f>
        <v>0</v>
      </c>
      <c r="L10" s="32" t="s">
        <v>4</v>
      </c>
      <c r="M10" s="149"/>
      <c r="N10" s="33"/>
      <c r="O10" s="50"/>
      <c r="P10" s="25"/>
    </row>
    <row r="11" spans="1:16" ht="22.5" customHeight="1" x14ac:dyDescent="0.15">
      <c r="A11" s="137"/>
      <c r="B11" s="160" t="str">
        <f>IF(テーブル141541[[#This Row],[列1]]="",
    "",
    TEXT(テーブル141541[[#This Row],[列1]],"(aaa)"))</f>
        <v/>
      </c>
      <c r="C11" s="138" t="s">
        <v>20</v>
      </c>
      <c r="D11" s="59" t="s">
        <v>21</v>
      </c>
      <c r="E11" s="143" t="s">
        <v>20</v>
      </c>
      <c r="F11" s="144" t="s">
        <v>32</v>
      </c>
      <c r="G11" s="27">
        <f>IF(OR(テーブル141541[[#This Row],[列2]]="",
          テーブル141541[[#This Row],[列4]]=""),
     0,
     IFERROR(HOUR(テーブル141541[[#This Row],[列4]]-テーブル141541[[#This Row],[列15]]-テーブル141541[[#This Row],[列2]]),
                  IFERROR(HOUR(テーブル141541[[#This Row],[列4]]-テーブル141541[[#This Row],[列2]]),
                               0)))</f>
        <v>0</v>
      </c>
      <c r="H11" s="28" t="s">
        <v>22</v>
      </c>
      <c r="I11" s="34" t="str">
        <f>IF(OR(テーブル141541[[#This Row],[列2]]="",
          テーブル141541[[#This Row],[列4]]=""),
     "00",
     IF(ISERROR(MINUTE(テーブル141541[[#This Row],[列4]]-テーブル141541[[#This Row],[列15]]-テーブル141541[[#This Row],[列2]])),
        IF(ISERROR(MINUTE(テーブル141541[[#This Row],[列4]]-テーブル141541[[#This Row],[列2]])),
           "00",
           IF(MINUTE(テーブル141541[[#This Row],[列4]]-テーブル141541[[#This Row],[列2]])&lt;30,
              "00",
              30)),
        IF(MINUTE(テーブル141541[[#This Row],[列4]]-テーブル141541[[#This Row],[列15]]-テーブル141541[[#This Row],[列2]])&lt;30,
           "00",
           30)))</f>
        <v>00</v>
      </c>
      <c r="J11" s="30" t="s">
        <v>23</v>
      </c>
      <c r="K11" s="31">
        <f>IFERROR((テーブル141541[[#This Row],[列5]]+テーブル141541[[#This Row],[列7]]/60)*$C$5,"")</f>
        <v>0</v>
      </c>
      <c r="L11" s="32" t="s">
        <v>4</v>
      </c>
      <c r="M11" s="149"/>
      <c r="N11" s="33"/>
      <c r="O11" s="50"/>
      <c r="P11" s="25"/>
    </row>
    <row r="12" spans="1:16" ht="22.5" customHeight="1" x14ac:dyDescent="0.15">
      <c r="A12" s="137"/>
      <c r="B12" s="160" t="str">
        <f>IF(テーブル141541[[#This Row],[列1]]="",
    "",
    TEXT(テーブル141541[[#This Row],[列1]],"(aaa)"))</f>
        <v/>
      </c>
      <c r="C12" s="138" t="s">
        <v>20</v>
      </c>
      <c r="D12" s="59" t="s">
        <v>21</v>
      </c>
      <c r="E12" s="143" t="s">
        <v>20</v>
      </c>
      <c r="F12" s="144" t="s">
        <v>32</v>
      </c>
      <c r="G12" s="27">
        <f>IF(OR(テーブル141541[[#This Row],[列2]]="",
          テーブル141541[[#This Row],[列4]]=""),
     0,
     IFERROR(HOUR(テーブル141541[[#This Row],[列4]]-テーブル141541[[#This Row],[列15]]-テーブル141541[[#This Row],[列2]]),
                  IFERROR(HOUR(テーブル141541[[#This Row],[列4]]-テーブル141541[[#This Row],[列2]]),
                               0)))</f>
        <v>0</v>
      </c>
      <c r="H12" s="28" t="s">
        <v>22</v>
      </c>
      <c r="I12" s="34" t="str">
        <f>IF(OR(テーブル141541[[#This Row],[列2]]="",
          テーブル141541[[#This Row],[列4]]=""),
     "00",
     IF(ISERROR(MINUTE(テーブル141541[[#This Row],[列4]]-テーブル141541[[#This Row],[列15]]-テーブル141541[[#This Row],[列2]])),
        IF(ISERROR(MINUTE(テーブル141541[[#This Row],[列4]]-テーブル141541[[#This Row],[列2]])),
           "00",
           IF(MINUTE(テーブル141541[[#This Row],[列4]]-テーブル141541[[#This Row],[列2]])&lt;30,
              "00",
              30)),
        IF(MINUTE(テーブル141541[[#This Row],[列4]]-テーブル141541[[#This Row],[列15]]-テーブル141541[[#This Row],[列2]])&lt;30,
           "00",
           30)))</f>
        <v>00</v>
      </c>
      <c r="J12" s="30" t="s">
        <v>23</v>
      </c>
      <c r="K12" s="31">
        <f>IFERROR((テーブル141541[[#This Row],[列5]]+テーブル141541[[#This Row],[列7]]/60)*$C$5,"")</f>
        <v>0</v>
      </c>
      <c r="L12" s="32" t="s">
        <v>4</v>
      </c>
      <c r="M12" s="149"/>
      <c r="N12" s="33"/>
      <c r="O12" s="50"/>
      <c r="P12" s="25"/>
    </row>
    <row r="13" spans="1:16" ht="22.5" customHeight="1" x14ac:dyDescent="0.15">
      <c r="A13" s="137"/>
      <c r="B13" s="160" t="str">
        <f>IF(テーブル141541[[#This Row],[列1]]="",
    "",
    TEXT(テーブル141541[[#This Row],[列1]],"(aaa)"))</f>
        <v/>
      </c>
      <c r="C13" s="138" t="s">
        <v>20</v>
      </c>
      <c r="D13" s="59" t="s">
        <v>21</v>
      </c>
      <c r="E13" s="143" t="s">
        <v>20</v>
      </c>
      <c r="F13" s="144" t="s">
        <v>32</v>
      </c>
      <c r="G13" s="27">
        <f>IF(OR(テーブル141541[[#This Row],[列2]]="",
          テーブル141541[[#This Row],[列4]]=""),
     0,
     IFERROR(HOUR(テーブル141541[[#This Row],[列4]]-テーブル141541[[#This Row],[列15]]-テーブル141541[[#This Row],[列2]]),
                  IFERROR(HOUR(テーブル141541[[#This Row],[列4]]-テーブル141541[[#This Row],[列2]]),
                               0)))</f>
        <v>0</v>
      </c>
      <c r="H13" s="28" t="s">
        <v>22</v>
      </c>
      <c r="I13" s="34" t="str">
        <f>IF(OR(テーブル141541[[#This Row],[列2]]="",
          テーブル141541[[#This Row],[列4]]=""),
     "00",
     IF(ISERROR(MINUTE(テーブル141541[[#This Row],[列4]]-テーブル141541[[#This Row],[列15]]-テーブル141541[[#This Row],[列2]])),
        IF(ISERROR(MINUTE(テーブル141541[[#This Row],[列4]]-テーブル141541[[#This Row],[列2]])),
           "00",
           IF(MINUTE(テーブル141541[[#This Row],[列4]]-テーブル141541[[#This Row],[列2]])&lt;30,
              "00",
              30)),
        IF(MINUTE(テーブル141541[[#This Row],[列4]]-テーブル141541[[#This Row],[列15]]-テーブル141541[[#This Row],[列2]])&lt;30,
           "00",
           30)))</f>
        <v>00</v>
      </c>
      <c r="J13" s="30" t="s">
        <v>23</v>
      </c>
      <c r="K13" s="31">
        <f>IFERROR((テーブル141541[[#This Row],[列5]]+テーブル141541[[#This Row],[列7]]/60)*$C$5,"")</f>
        <v>0</v>
      </c>
      <c r="L13" s="32" t="s">
        <v>4</v>
      </c>
      <c r="M13" s="149"/>
      <c r="N13" s="33"/>
      <c r="O13" s="50"/>
      <c r="P13" s="25"/>
    </row>
    <row r="14" spans="1:16" ht="22.5" customHeight="1" x14ac:dyDescent="0.15">
      <c r="A14" s="137"/>
      <c r="B14" s="160" t="str">
        <f>IF(テーブル141541[[#This Row],[列1]]="",
    "",
    TEXT(テーブル141541[[#This Row],[列1]],"(aaa)"))</f>
        <v/>
      </c>
      <c r="C14" s="138" t="s">
        <v>20</v>
      </c>
      <c r="D14" s="59" t="s">
        <v>21</v>
      </c>
      <c r="E14" s="143" t="s">
        <v>20</v>
      </c>
      <c r="F14" s="144" t="s">
        <v>32</v>
      </c>
      <c r="G14" s="27">
        <f>IF(OR(テーブル141541[[#This Row],[列2]]="",
          テーブル141541[[#This Row],[列4]]=""),
     0,
     IFERROR(HOUR(テーブル141541[[#This Row],[列4]]-テーブル141541[[#This Row],[列15]]-テーブル141541[[#This Row],[列2]]),
                  IFERROR(HOUR(テーブル141541[[#This Row],[列4]]-テーブル141541[[#This Row],[列2]]),
                               0)))</f>
        <v>0</v>
      </c>
      <c r="H14" s="28" t="s">
        <v>22</v>
      </c>
      <c r="I14" s="34" t="str">
        <f>IF(OR(テーブル141541[[#This Row],[列2]]="",
          テーブル141541[[#This Row],[列4]]=""),
     "00",
     IF(ISERROR(MINUTE(テーブル141541[[#This Row],[列4]]-テーブル141541[[#This Row],[列15]]-テーブル141541[[#This Row],[列2]])),
        IF(ISERROR(MINUTE(テーブル141541[[#This Row],[列4]]-テーブル141541[[#This Row],[列2]])),
           "00",
           IF(MINUTE(テーブル141541[[#This Row],[列4]]-テーブル141541[[#This Row],[列2]])&lt;30,
              "00",
              30)),
        IF(MINUTE(テーブル141541[[#This Row],[列4]]-テーブル141541[[#This Row],[列15]]-テーブル141541[[#This Row],[列2]])&lt;30,
           "00",
           30)))</f>
        <v>00</v>
      </c>
      <c r="J14" s="30" t="s">
        <v>23</v>
      </c>
      <c r="K14" s="31">
        <f>IFERROR((テーブル141541[[#This Row],[列5]]+テーブル141541[[#This Row],[列7]]/60)*$C$5,"")</f>
        <v>0</v>
      </c>
      <c r="L14" s="32" t="s">
        <v>4</v>
      </c>
      <c r="M14" s="149"/>
      <c r="N14" s="33"/>
      <c r="O14" s="50"/>
      <c r="P14" s="25"/>
    </row>
    <row r="15" spans="1:16" ht="22.5" customHeight="1" x14ac:dyDescent="0.15">
      <c r="A15" s="137"/>
      <c r="B15" s="160" t="str">
        <f>IF(テーブル141541[[#This Row],[列1]]="",
    "",
    TEXT(テーブル141541[[#This Row],[列1]],"(aaa)"))</f>
        <v/>
      </c>
      <c r="C15" s="138" t="s">
        <v>20</v>
      </c>
      <c r="D15" s="59" t="s">
        <v>21</v>
      </c>
      <c r="E15" s="143" t="s">
        <v>20</v>
      </c>
      <c r="F15" s="144" t="s">
        <v>32</v>
      </c>
      <c r="G15" s="27">
        <f>IF(OR(テーブル141541[[#This Row],[列2]]="",
          テーブル141541[[#This Row],[列4]]=""),
     0,
     IFERROR(HOUR(テーブル141541[[#This Row],[列4]]-テーブル141541[[#This Row],[列15]]-テーブル141541[[#This Row],[列2]]),
                  IFERROR(HOUR(テーブル141541[[#This Row],[列4]]-テーブル141541[[#This Row],[列2]]),
                               0)))</f>
        <v>0</v>
      </c>
      <c r="H15" s="28" t="s">
        <v>22</v>
      </c>
      <c r="I15" s="34" t="str">
        <f>IF(OR(テーブル141541[[#This Row],[列2]]="",
          テーブル141541[[#This Row],[列4]]=""),
     "00",
     IF(ISERROR(MINUTE(テーブル141541[[#This Row],[列4]]-テーブル141541[[#This Row],[列15]]-テーブル141541[[#This Row],[列2]])),
        IF(ISERROR(MINUTE(テーブル141541[[#This Row],[列4]]-テーブル141541[[#This Row],[列2]])),
           "00",
           IF(MINUTE(テーブル141541[[#This Row],[列4]]-テーブル141541[[#This Row],[列2]])&lt;30,
              "00",
              30)),
        IF(MINUTE(テーブル141541[[#This Row],[列4]]-テーブル141541[[#This Row],[列15]]-テーブル141541[[#This Row],[列2]])&lt;30,
           "00",
           30)))</f>
        <v>00</v>
      </c>
      <c r="J15" s="30" t="s">
        <v>23</v>
      </c>
      <c r="K15" s="31">
        <f>IFERROR((テーブル141541[[#This Row],[列5]]+テーブル141541[[#This Row],[列7]]/60)*$C$5,"")</f>
        <v>0</v>
      </c>
      <c r="L15" s="32" t="s">
        <v>4</v>
      </c>
      <c r="M15" s="149"/>
      <c r="N15" s="33"/>
      <c r="O15" s="50"/>
      <c r="P15" s="25"/>
    </row>
    <row r="16" spans="1:16" ht="22.5" customHeight="1" x14ac:dyDescent="0.15">
      <c r="A16" s="137"/>
      <c r="B16" s="160" t="str">
        <f>IF(テーブル141541[[#This Row],[列1]]="",
    "",
    TEXT(テーブル141541[[#This Row],[列1]],"(aaa)"))</f>
        <v/>
      </c>
      <c r="C16" s="138" t="s">
        <v>20</v>
      </c>
      <c r="D16" s="59" t="s">
        <v>21</v>
      </c>
      <c r="E16" s="143" t="s">
        <v>20</v>
      </c>
      <c r="F16" s="144" t="s">
        <v>32</v>
      </c>
      <c r="G16" s="27">
        <f>IF(OR(テーブル141541[[#This Row],[列2]]="",
          テーブル141541[[#This Row],[列4]]=""),
     0,
     IFERROR(HOUR(テーブル141541[[#This Row],[列4]]-テーブル141541[[#This Row],[列15]]-テーブル141541[[#This Row],[列2]]),
                  IFERROR(HOUR(テーブル141541[[#This Row],[列4]]-テーブル141541[[#This Row],[列2]]),
                               0)))</f>
        <v>0</v>
      </c>
      <c r="H16" s="28" t="s">
        <v>22</v>
      </c>
      <c r="I16" s="34" t="str">
        <f>IF(OR(テーブル141541[[#This Row],[列2]]="",
          テーブル141541[[#This Row],[列4]]=""),
     "00",
     IF(ISERROR(MINUTE(テーブル141541[[#This Row],[列4]]-テーブル141541[[#This Row],[列15]]-テーブル141541[[#This Row],[列2]])),
        IF(ISERROR(MINUTE(テーブル141541[[#This Row],[列4]]-テーブル141541[[#This Row],[列2]])),
           "00",
           IF(MINUTE(テーブル141541[[#This Row],[列4]]-テーブル141541[[#This Row],[列2]])&lt;30,
              "00",
              30)),
        IF(MINUTE(テーブル141541[[#This Row],[列4]]-テーブル141541[[#This Row],[列15]]-テーブル141541[[#This Row],[列2]])&lt;30,
           "00",
           30)))</f>
        <v>00</v>
      </c>
      <c r="J16" s="30" t="s">
        <v>23</v>
      </c>
      <c r="K16" s="31">
        <f>IFERROR((テーブル141541[[#This Row],[列5]]+テーブル141541[[#This Row],[列7]]/60)*$C$5,"")</f>
        <v>0</v>
      </c>
      <c r="L16" s="32" t="s">
        <v>4</v>
      </c>
      <c r="M16" s="149"/>
      <c r="N16" s="33"/>
      <c r="O16" s="50"/>
      <c r="P16" s="25"/>
    </row>
    <row r="17" spans="1:16" ht="22.5" customHeight="1" x14ac:dyDescent="0.15">
      <c r="A17" s="137"/>
      <c r="B17" s="160" t="str">
        <f>IF(テーブル141541[[#This Row],[列1]]="",
    "",
    TEXT(テーブル141541[[#This Row],[列1]],"(aaa)"))</f>
        <v/>
      </c>
      <c r="C17" s="138" t="s">
        <v>20</v>
      </c>
      <c r="D17" s="59" t="s">
        <v>21</v>
      </c>
      <c r="E17" s="143" t="s">
        <v>20</v>
      </c>
      <c r="F17" s="144" t="s">
        <v>32</v>
      </c>
      <c r="G17" s="27">
        <f>IF(OR(テーブル141541[[#This Row],[列2]]="",
          テーブル141541[[#This Row],[列4]]=""),
     0,
     IFERROR(HOUR(テーブル141541[[#This Row],[列4]]-テーブル141541[[#This Row],[列15]]-テーブル141541[[#This Row],[列2]]),
                  IFERROR(HOUR(テーブル141541[[#This Row],[列4]]-テーブル141541[[#This Row],[列2]]),
                               0)))</f>
        <v>0</v>
      </c>
      <c r="H17" s="28" t="s">
        <v>22</v>
      </c>
      <c r="I17" s="34" t="str">
        <f>IF(OR(テーブル141541[[#This Row],[列2]]="",
          テーブル141541[[#This Row],[列4]]=""),
     "00",
     IF(ISERROR(MINUTE(テーブル141541[[#This Row],[列4]]-テーブル141541[[#This Row],[列15]]-テーブル141541[[#This Row],[列2]])),
        IF(ISERROR(MINUTE(テーブル141541[[#This Row],[列4]]-テーブル141541[[#This Row],[列2]])),
           "00",
           IF(MINUTE(テーブル141541[[#This Row],[列4]]-テーブル141541[[#This Row],[列2]])&lt;30,
              "00",
              30)),
        IF(MINUTE(テーブル141541[[#This Row],[列4]]-テーブル141541[[#This Row],[列15]]-テーブル141541[[#This Row],[列2]])&lt;30,
           "00",
           30)))</f>
        <v>00</v>
      </c>
      <c r="J17" s="30" t="s">
        <v>23</v>
      </c>
      <c r="K17" s="31">
        <f>IFERROR((テーブル141541[[#This Row],[列5]]+テーブル141541[[#This Row],[列7]]/60)*$C$5,"")</f>
        <v>0</v>
      </c>
      <c r="L17" s="32" t="s">
        <v>4</v>
      </c>
      <c r="M17" s="149"/>
      <c r="N17" s="33"/>
      <c r="O17" s="50"/>
      <c r="P17" s="25"/>
    </row>
    <row r="18" spans="1:16" ht="22.5" customHeight="1" x14ac:dyDescent="0.15">
      <c r="A18" s="137"/>
      <c r="B18" s="160" t="str">
        <f>IF(テーブル141541[[#This Row],[列1]]="",
    "",
    TEXT(テーブル141541[[#This Row],[列1]],"(aaa)"))</f>
        <v/>
      </c>
      <c r="C18" s="138" t="s">
        <v>20</v>
      </c>
      <c r="D18" s="59" t="s">
        <v>21</v>
      </c>
      <c r="E18" s="143" t="s">
        <v>20</v>
      </c>
      <c r="F18" s="144" t="s">
        <v>32</v>
      </c>
      <c r="G18" s="27">
        <f>IF(OR(テーブル141541[[#This Row],[列2]]="",
          テーブル141541[[#This Row],[列4]]=""),
     0,
     IFERROR(HOUR(テーブル141541[[#This Row],[列4]]-テーブル141541[[#This Row],[列15]]-テーブル141541[[#This Row],[列2]]),
                  IFERROR(HOUR(テーブル141541[[#This Row],[列4]]-テーブル141541[[#This Row],[列2]]),
                               0)))</f>
        <v>0</v>
      </c>
      <c r="H18" s="28" t="s">
        <v>22</v>
      </c>
      <c r="I18" s="34" t="str">
        <f>IF(OR(テーブル141541[[#This Row],[列2]]="",
          テーブル141541[[#This Row],[列4]]=""),
     "00",
     IF(ISERROR(MINUTE(テーブル141541[[#This Row],[列4]]-テーブル141541[[#This Row],[列15]]-テーブル141541[[#This Row],[列2]])),
        IF(ISERROR(MINUTE(テーブル141541[[#This Row],[列4]]-テーブル141541[[#This Row],[列2]])),
           "00",
           IF(MINUTE(テーブル141541[[#This Row],[列4]]-テーブル141541[[#This Row],[列2]])&lt;30,
              "00",
              30)),
        IF(MINUTE(テーブル141541[[#This Row],[列4]]-テーブル141541[[#This Row],[列15]]-テーブル141541[[#This Row],[列2]])&lt;30,
           "00",
           30)))</f>
        <v>00</v>
      </c>
      <c r="J18" s="30" t="s">
        <v>23</v>
      </c>
      <c r="K18" s="31">
        <f>IFERROR((テーブル141541[[#This Row],[列5]]+テーブル141541[[#This Row],[列7]]/60)*$C$5,"")</f>
        <v>0</v>
      </c>
      <c r="L18" s="32" t="s">
        <v>4</v>
      </c>
      <c r="M18" s="149"/>
      <c r="N18" s="33"/>
      <c r="O18" s="50"/>
      <c r="P18" s="25"/>
    </row>
    <row r="19" spans="1:16" ht="22.5" customHeight="1" x14ac:dyDescent="0.15">
      <c r="A19" s="137"/>
      <c r="B19" s="160" t="str">
        <f>IF(テーブル141541[[#This Row],[列1]]="",
    "",
    TEXT(テーブル141541[[#This Row],[列1]],"(aaa)"))</f>
        <v/>
      </c>
      <c r="C19" s="138" t="s">
        <v>20</v>
      </c>
      <c r="D19" s="59" t="s">
        <v>21</v>
      </c>
      <c r="E19" s="143" t="s">
        <v>20</v>
      </c>
      <c r="F19" s="144" t="s">
        <v>32</v>
      </c>
      <c r="G19" s="27">
        <f>IF(OR(テーブル141541[[#This Row],[列2]]="",
          テーブル141541[[#This Row],[列4]]=""),
     0,
     IFERROR(HOUR(テーブル141541[[#This Row],[列4]]-テーブル141541[[#This Row],[列15]]-テーブル141541[[#This Row],[列2]]),
                  IFERROR(HOUR(テーブル141541[[#This Row],[列4]]-テーブル141541[[#This Row],[列2]]),
                               0)))</f>
        <v>0</v>
      </c>
      <c r="H19" s="28" t="s">
        <v>22</v>
      </c>
      <c r="I19" s="34" t="str">
        <f>IF(OR(テーブル141541[[#This Row],[列2]]="",
          テーブル141541[[#This Row],[列4]]=""),
     "00",
     IF(ISERROR(MINUTE(テーブル141541[[#This Row],[列4]]-テーブル141541[[#This Row],[列15]]-テーブル141541[[#This Row],[列2]])),
        IF(ISERROR(MINUTE(テーブル141541[[#This Row],[列4]]-テーブル141541[[#This Row],[列2]])),
           "00",
           IF(MINUTE(テーブル141541[[#This Row],[列4]]-テーブル141541[[#This Row],[列2]])&lt;30,
              "00",
              30)),
        IF(MINUTE(テーブル141541[[#This Row],[列4]]-テーブル141541[[#This Row],[列15]]-テーブル141541[[#This Row],[列2]])&lt;30,
           "00",
           30)))</f>
        <v>00</v>
      </c>
      <c r="J19" s="30" t="s">
        <v>23</v>
      </c>
      <c r="K19" s="31">
        <f>IFERROR((テーブル141541[[#This Row],[列5]]+テーブル141541[[#This Row],[列7]]/60)*$C$5,"")</f>
        <v>0</v>
      </c>
      <c r="L19" s="32" t="s">
        <v>4</v>
      </c>
      <c r="M19" s="149"/>
      <c r="N19" s="33"/>
      <c r="O19" s="50"/>
      <c r="P19" s="25"/>
    </row>
    <row r="20" spans="1:16" ht="22.5" customHeight="1" x14ac:dyDescent="0.15">
      <c r="A20" s="137"/>
      <c r="B20" s="160" t="str">
        <f>IF(テーブル141541[[#This Row],[列1]]="",
    "",
    TEXT(テーブル141541[[#This Row],[列1]],"(aaa)"))</f>
        <v/>
      </c>
      <c r="C20" s="138" t="s">
        <v>20</v>
      </c>
      <c r="D20" s="59" t="s">
        <v>21</v>
      </c>
      <c r="E20" s="143" t="s">
        <v>20</v>
      </c>
      <c r="F20" s="144" t="s">
        <v>32</v>
      </c>
      <c r="G20" s="27">
        <f>IF(OR(テーブル141541[[#This Row],[列2]]="",
          テーブル141541[[#This Row],[列4]]=""),
     0,
     IFERROR(HOUR(テーブル141541[[#This Row],[列4]]-テーブル141541[[#This Row],[列15]]-テーブル141541[[#This Row],[列2]]),
                  IFERROR(HOUR(テーブル141541[[#This Row],[列4]]-テーブル141541[[#This Row],[列2]]),
                               0)))</f>
        <v>0</v>
      </c>
      <c r="H20" s="28" t="s">
        <v>22</v>
      </c>
      <c r="I20" s="34" t="str">
        <f>IF(OR(テーブル141541[[#This Row],[列2]]="",
          テーブル141541[[#This Row],[列4]]=""),
     "00",
     IF(ISERROR(MINUTE(テーブル141541[[#This Row],[列4]]-テーブル141541[[#This Row],[列15]]-テーブル141541[[#This Row],[列2]])),
        IF(ISERROR(MINUTE(テーブル141541[[#This Row],[列4]]-テーブル141541[[#This Row],[列2]])),
           "00",
           IF(MINUTE(テーブル141541[[#This Row],[列4]]-テーブル141541[[#This Row],[列2]])&lt;30,
              "00",
              30)),
        IF(MINUTE(テーブル141541[[#This Row],[列4]]-テーブル141541[[#This Row],[列15]]-テーブル141541[[#This Row],[列2]])&lt;30,
           "00",
           30)))</f>
        <v>00</v>
      </c>
      <c r="J20" s="30" t="s">
        <v>23</v>
      </c>
      <c r="K20" s="31">
        <f>IFERROR((テーブル141541[[#This Row],[列5]]+テーブル141541[[#This Row],[列7]]/60)*$C$5,"")</f>
        <v>0</v>
      </c>
      <c r="L20" s="32" t="s">
        <v>4</v>
      </c>
      <c r="M20" s="149"/>
      <c r="N20" s="33"/>
      <c r="O20" s="50"/>
      <c r="P20" s="25"/>
    </row>
    <row r="21" spans="1:16" ht="22.5" customHeight="1" x14ac:dyDescent="0.15">
      <c r="A21" s="137"/>
      <c r="B21" s="160" t="str">
        <f>IF(テーブル141541[[#This Row],[列1]]="",
    "",
    TEXT(テーブル141541[[#This Row],[列1]],"(aaa)"))</f>
        <v/>
      </c>
      <c r="C21" s="138" t="s">
        <v>20</v>
      </c>
      <c r="D21" s="59" t="s">
        <v>21</v>
      </c>
      <c r="E21" s="143" t="s">
        <v>20</v>
      </c>
      <c r="F21" s="144" t="s">
        <v>32</v>
      </c>
      <c r="G21" s="27">
        <f>IF(OR(テーブル141541[[#This Row],[列2]]="",
          テーブル141541[[#This Row],[列4]]=""),
     0,
     IFERROR(HOUR(テーブル141541[[#This Row],[列4]]-テーブル141541[[#This Row],[列15]]-テーブル141541[[#This Row],[列2]]),
                  IFERROR(HOUR(テーブル141541[[#This Row],[列4]]-テーブル141541[[#This Row],[列2]]),
                               0)))</f>
        <v>0</v>
      </c>
      <c r="H21" s="28" t="s">
        <v>22</v>
      </c>
      <c r="I21" s="34" t="str">
        <f>IF(OR(テーブル141541[[#This Row],[列2]]="",
          テーブル141541[[#This Row],[列4]]=""),
     "00",
     IF(ISERROR(MINUTE(テーブル141541[[#This Row],[列4]]-テーブル141541[[#This Row],[列15]]-テーブル141541[[#This Row],[列2]])),
        IF(ISERROR(MINUTE(テーブル141541[[#This Row],[列4]]-テーブル141541[[#This Row],[列2]])),
           "00",
           IF(MINUTE(テーブル141541[[#This Row],[列4]]-テーブル141541[[#This Row],[列2]])&lt;30,
              "00",
              30)),
        IF(MINUTE(テーブル141541[[#This Row],[列4]]-テーブル141541[[#This Row],[列15]]-テーブル141541[[#This Row],[列2]])&lt;30,
           "00",
           30)))</f>
        <v>00</v>
      </c>
      <c r="J21" s="30" t="s">
        <v>23</v>
      </c>
      <c r="K21" s="31">
        <f>IFERROR((テーブル141541[[#This Row],[列5]]+テーブル141541[[#This Row],[列7]]/60)*$C$5,"")</f>
        <v>0</v>
      </c>
      <c r="L21" s="32" t="s">
        <v>4</v>
      </c>
      <c r="M21" s="149"/>
      <c r="N21" s="33"/>
      <c r="O21" s="50"/>
      <c r="P21" s="25"/>
    </row>
    <row r="22" spans="1:16" ht="22.5" customHeight="1" x14ac:dyDescent="0.15">
      <c r="A22" s="137"/>
      <c r="B22" s="160" t="str">
        <f>IF(テーブル141541[[#This Row],[列1]]="",
    "",
    TEXT(テーブル141541[[#This Row],[列1]],"(aaa)"))</f>
        <v/>
      </c>
      <c r="C22" s="138" t="s">
        <v>20</v>
      </c>
      <c r="D22" s="59" t="s">
        <v>21</v>
      </c>
      <c r="E22" s="143" t="s">
        <v>20</v>
      </c>
      <c r="F22" s="144" t="s">
        <v>32</v>
      </c>
      <c r="G22" s="27">
        <f>IF(OR(テーブル141541[[#This Row],[列2]]="",
          テーブル141541[[#This Row],[列4]]=""),
     0,
     IFERROR(HOUR(テーブル141541[[#This Row],[列4]]-テーブル141541[[#This Row],[列15]]-テーブル141541[[#This Row],[列2]]),
                  IFERROR(HOUR(テーブル141541[[#This Row],[列4]]-テーブル141541[[#This Row],[列2]]),
                               0)))</f>
        <v>0</v>
      </c>
      <c r="H22" s="28" t="s">
        <v>22</v>
      </c>
      <c r="I22" s="34" t="str">
        <f>IF(OR(テーブル141541[[#This Row],[列2]]="",
          テーブル141541[[#This Row],[列4]]=""),
     "00",
     IF(ISERROR(MINUTE(テーブル141541[[#This Row],[列4]]-テーブル141541[[#This Row],[列15]]-テーブル141541[[#This Row],[列2]])),
        IF(ISERROR(MINUTE(テーブル141541[[#This Row],[列4]]-テーブル141541[[#This Row],[列2]])),
           "00",
           IF(MINUTE(テーブル141541[[#This Row],[列4]]-テーブル141541[[#This Row],[列2]])&lt;30,
              "00",
              30)),
        IF(MINUTE(テーブル141541[[#This Row],[列4]]-テーブル141541[[#This Row],[列15]]-テーブル141541[[#This Row],[列2]])&lt;30,
           "00",
           30)))</f>
        <v>00</v>
      </c>
      <c r="J22" s="30" t="s">
        <v>23</v>
      </c>
      <c r="K22" s="31">
        <f>IFERROR((テーブル141541[[#This Row],[列5]]+テーブル141541[[#This Row],[列7]]/60)*$C$5,"")</f>
        <v>0</v>
      </c>
      <c r="L22" s="32" t="s">
        <v>4</v>
      </c>
      <c r="M22" s="149"/>
      <c r="N22" s="33"/>
      <c r="O22" s="50"/>
      <c r="P22" s="25"/>
    </row>
    <row r="23" spans="1:16" ht="22.5" customHeight="1" x14ac:dyDescent="0.15">
      <c r="A23" s="137"/>
      <c r="B23" s="160" t="str">
        <f>IF(テーブル141541[[#This Row],[列1]]="",
    "",
    TEXT(テーブル141541[[#This Row],[列1]],"(aaa)"))</f>
        <v/>
      </c>
      <c r="C23" s="138" t="s">
        <v>20</v>
      </c>
      <c r="D23" s="59" t="s">
        <v>21</v>
      </c>
      <c r="E23" s="143" t="s">
        <v>20</v>
      </c>
      <c r="F23" s="144" t="s">
        <v>32</v>
      </c>
      <c r="G23" s="27">
        <f>IF(OR(テーブル141541[[#This Row],[列2]]="",
          テーブル141541[[#This Row],[列4]]=""),
     0,
     IFERROR(HOUR(テーブル141541[[#This Row],[列4]]-テーブル141541[[#This Row],[列15]]-テーブル141541[[#This Row],[列2]]),
                  IFERROR(HOUR(テーブル141541[[#This Row],[列4]]-テーブル141541[[#This Row],[列2]]),
                               0)))</f>
        <v>0</v>
      </c>
      <c r="H23" s="28" t="s">
        <v>22</v>
      </c>
      <c r="I23" s="34" t="str">
        <f>IF(OR(テーブル141541[[#This Row],[列2]]="",
          テーブル141541[[#This Row],[列4]]=""),
     "00",
     IF(ISERROR(MINUTE(テーブル141541[[#This Row],[列4]]-テーブル141541[[#This Row],[列15]]-テーブル141541[[#This Row],[列2]])),
        IF(ISERROR(MINUTE(テーブル141541[[#This Row],[列4]]-テーブル141541[[#This Row],[列2]])),
           "00",
           IF(MINUTE(テーブル141541[[#This Row],[列4]]-テーブル141541[[#This Row],[列2]])&lt;30,
              "00",
              30)),
        IF(MINUTE(テーブル141541[[#This Row],[列4]]-テーブル141541[[#This Row],[列15]]-テーブル141541[[#This Row],[列2]])&lt;30,
           "00",
           30)))</f>
        <v>00</v>
      </c>
      <c r="J23" s="30" t="s">
        <v>23</v>
      </c>
      <c r="K23" s="31">
        <f>IFERROR((テーブル141541[[#This Row],[列5]]+テーブル141541[[#This Row],[列7]]/60)*$C$5,"")</f>
        <v>0</v>
      </c>
      <c r="L23" s="32" t="s">
        <v>4</v>
      </c>
      <c r="M23" s="149"/>
      <c r="N23" s="33"/>
      <c r="O23" s="50"/>
      <c r="P23" s="25"/>
    </row>
    <row r="24" spans="1:16" ht="22.5" customHeight="1" x14ac:dyDescent="0.15">
      <c r="A24" s="137"/>
      <c r="B24" s="160" t="str">
        <f>IF(テーブル141541[[#This Row],[列1]]="",
    "",
    TEXT(テーブル141541[[#This Row],[列1]],"(aaa)"))</f>
        <v/>
      </c>
      <c r="C24" s="138" t="s">
        <v>20</v>
      </c>
      <c r="D24" s="59" t="s">
        <v>21</v>
      </c>
      <c r="E24" s="143" t="s">
        <v>20</v>
      </c>
      <c r="F24" s="144" t="s">
        <v>32</v>
      </c>
      <c r="G24" s="27">
        <f>IF(OR(テーブル141541[[#This Row],[列2]]="",
          テーブル141541[[#This Row],[列4]]=""),
     0,
     IFERROR(HOUR(テーブル141541[[#This Row],[列4]]-テーブル141541[[#This Row],[列15]]-テーブル141541[[#This Row],[列2]]),
                  IFERROR(HOUR(テーブル141541[[#This Row],[列4]]-テーブル141541[[#This Row],[列2]]),
                               0)))</f>
        <v>0</v>
      </c>
      <c r="H24" s="28" t="s">
        <v>22</v>
      </c>
      <c r="I24" s="34" t="str">
        <f>IF(OR(テーブル141541[[#This Row],[列2]]="",
          テーブル141541[[#This Row],[列4]]=""),
     "00",
     IF(ISERROR(MINUTE(テーブル141541[[#This Row],[列4]]-テーブル141541[[#This Row],[列15]]-テーブル141541[[#This Row],[列2]])),
        IF(ISERROR(MINUTE(テーブル141541[[#This Row],[列4]]-テーブル141541[[#This Row],[列2]])),
           "00",
           IF(MINUTE(テーブル141541[[#This Row],[列4]]-テーブル141541[[#This Row],[列2]])&lt;30,
              "00",
              30)),
        IF(MINUTE(テーブル141541[[#This Row],[列4]]-テーブル141541[[#This Row],[列15]]-テーブル141541[[#This Row],[列2]])&lt;30,
           "00",
           30)))</f>
        <v>00</v>
      </c>
      <c r="J24" s="30" t="s">
        <v>23</v>
      </c>
      <c r="K24" s="31">
        <f>IFERROR((テーブル141541[[#This Row],[列5]]+テーブル141541[[#This Row],[列7]]/60)*$C$5,"")</f>
        <v>0</v>
      </c>
      <c r="L24" s="32" t="s">
        <v>4</v>
      </c>
      <c r="M24" s="148"/>
      <c r="N24" s="33"/>
      <c r="O24" s="50"/>
      <c r="P24" s="25"/>
    </row>
    <row r="25" spans="1:16" ht="22.5" customHeight="1" x14ac:dyDescent="0.15">
      <c r="A25" s="137"/>
      <c r="B25" s="160" t="str">
        <f>IF(テーブル141541[[#This Row],[列1]]="",
    "",
    TEXT(テーブル141541[[#This Row],[列1]],"(aaa)"))</f>
        <v/>
      </c>
      <c r="C25" s="138" t="s">
        <v>20</v>
      </c>
      <c r="D25" s="59" t="s">
        <v>21</v>
      </c>
      <c r="E25" s="143" t="s">
        <v>20</v>
      </c>
      <c r="F25" s="144" t="s">
        <v>32</v>
      </c>
      <c r="G25" s="27">
        <f>IF(OR(テーブル141541[[#This Row],[列2]]="",
          テーブル141541[[#This Row],[列4]]=""),
     0,
     IFERROR(HOUR(テーブル141541[[#This Row],[列4]]-テーブル141541[[#This Row],[列15]]-テーブル141541[[#This Row],[列2]]),
                  IFERROR(HOUR(テーブル141541[[#This Row],[列4]]-テーブル141541[[#This Row],[列2]]),
                               0)))</f>
        <v>0</v>
      </c>
      <c r="H25" s="28" t="s">
        <v>22</v>
      </c>
      <c r="I25" s="34" t="str">
        <f>IF(OR(テーブル141541[[#This Row],[列2]]="",
          テーブル141541[[#This Row],[列4]]=""),
     "00",
     IF(ISERROR(MINUTE(テーブル141541[[#This Row],[列4]]-テーブル141541[[#This Row],[列15]]-テーブル141541[[#This Row],[列2]])),
        IF(ISERROR(MINUTE(テーブル141541[[#This Row],[列4]]-テーブル141541[[#This Row],[列2]])),
           "00",
           IF(MINUTE(テーブル141541[[#This Row],[列4]]-テーブル141541[[#This Row],[列2]])&lt;30,
              "00",
              30)),
        IF(MINUTE(テーブル141541[[#This Row],[列4]]-テーブル141541[[#This Row],[列15]]-テーブル141541[[#This Row],[列2]])&lt;30,
           "00",
           30)))</f>
        <v>00</v>
      </c>
      <c r="J25" s="30" t="s">
        <v>23</v>
      </c>
      <c r="K25" s="31">
        <f>IFERROR((テーブル141541[[#This Row],[列5]]+テーブル141541[[#This Row],[列7]]/60)*$C$5,"")</f>
        <v>0</v>
      </c>
      <c r="L25" s="32" t="s">
        <v>4</v>
      </c>
      <c r="M25" s="149"/>
      <c r="N25" s="33"/>
      <c r="O25" s="50"/>
      <c r="P25" s="25"/>
    </row>
    <row r="26" spans="1:16" ht="22.5" customHeight="1" x14ac:dyDescent="0.15">
      <c r="A26" s="137"/>
      <c r="B26" s="160" t="str">
        <f>IF(テーブル141541[[#This Row],[列1]]="",
    "",
    TEXT(テーブル141541[[#This Row],[列1]],"(aaa)"))</f>
        <v/>
      </c>
      <c r="C26" s="138" t="s">
        <v>20</v>
      </c>
      <c r="D26" s="59" t="s">
        <v>21</v>
      </c>
      <c r="E26" s="143" t="s">
        <v>20</v>
      </c>
      <c r="F26" s="144" t="s">
        <v>32</v>
      </c>
      <c r="G26" s="27">
        <f>IF(OR(テーブル141541[[#This Row],[列2]]="",
          テーブル141541[[#This Row],[列4]]=""),
     0,
     IFERROR(HOUR(テーブル141541[[#This Row],[列4]]-テーブル141541[[#This Row],[列15]]-テーブル141541[[#This Row],[列2]]),
                  IFERROR(HOUR(テーブル141541[[#This Row],[列4]]-テーブル141541[[#This Row],[列2]]),
                               0)))</f>
        <v>0</v>
      </c>
      <c r="H26" s="28" t="s">
        <v>22</v>
      </c>
      <c r="I26" s="34" t="str">
        <f>IF(OR(テーブル141541[[#This Row],[列2]]="",
          テーブル141541[[#This Row],[列4]]=""),
     "00",
     IF(ISERROR(MINUTE(テーブル141541[[#This Row],[列4]]-テーブル141541[[#This Row],[列15]]-テーブル141541[[#This Row],[列2]])),
        IF(ISERROR(MINUTE(テーブル141541[[#This Row],[列4]]-テーブル141541[[#This Row],[列2]])),
           "00",
           IF(MINUTE(テーブル141541[[#This Row],[列4]]-テーブル141541[[#This Row],[列2]])&lt;30,
              "00",
              30)),
        IF(MINUTE(テーブル141541[[#This Row],[列4]]-テーブル141541[[#This Row],[列15]]-テーブル141541[[#This Row],[列2]])&lt;30,
           "00",
           30)))</f>
        <v>00</v>
      </c>
      <c r="J26" s="30" t="s">
        <v>23</v>
      </c>
      <c r="K26" s="31">
        <f>IFERROR((テーブル141541[[#This Row],[列5]]+テーブル141541[[#This Row],[列7]]/60)*$C$5,"")</f>
        <v>0</v>
      </c>
      <c r="L26" s="32" t="s">
        <v>4</v>
      </c>
      <c r="M26" s="149"/>
      <c r="N26" s="33"/>
      <c r="O26" s="50"/>
      <c r="P26" s="25"/>
    </row>
    <row r="27" spans="1:16" ht="22.5" customHeight="1" x14ac:dyDescent="0.15">
      <c r="A27" s="137"/>
      <c r="B27" s="160" t="str">
        <f>IF(テーブル141541[[#This Row],[列1]]="",
    "",
    TEXT(テーブル141541[[#This Row],[列1]],"(aaa)"))</f>
        <v/>
      </c>
      <c r="C27" s="138" t="s">
        <v>20</v>
      </c>
      <c r="D27" s="59" t="s">
        <v>21</v>
      </c>
      <c r="E27" s="143" t="s">
        <v>20</v>
      </c>
      <c r="F27" s="144" t="s">
        <v>32</v>
      </c>
      <c r="G27" s="27">
        <f>IF(OR(テーブル141541[[#This Row],[列2]]="",
          テーブル141541[[#This Row],[列4]]=""),
     0,
     IFERROR(HOUR(テーブル141541[[#This Row],[列4]]-テーブル141541[[#This Row],[列15]]-テーブル141541[[#This Row],[列2]]),
                  IFERROR(HOUR(テーブル141541[[#This Row],[列4]]-テーブル141541[[#This Row],[列2]]),
                               0)))</f>
        <v>0</v>
      </c>
      <c r="H27" s="28" t="s">
        <v>22</v>
      </c>
      <c r="I27" s="34" t="str">
        <f>IF(OR(テーブル141541[[#This Row],[列2]]="",
          テーブル141541[[#This Row],[列4]]=""),
     "00",
     IF(ISERROR(MINUTE(テーブル141541[[#This Row],[列4]]-テーブル141541[[#This Row],[列15]]-テーブル141541[[#This Row],[列2]])),
        IF(ISERROR(MINUTE(テーブル141541[[#This Row],[列4]]-テーブル141541[[#This Row],[列2]])),
           "00",
           IF(MINUTE(テーブル141541[[#This Row],[列4]]-テーブル141541[[#This Row],[列2]])&lt;30,
              "00",
              30)),
        IF(MINUTE(テーブル141541[[#This Row],[列4]]-テーブル141541[[#This Row],[列15]]-テーブル141541[[#This Row],[列2]])&lt;30,
           "00",
           30)))</f>
        <v>00</v>
      </c>
      <c r="J27" s="30" t="s">
        <v>23</v>
      </c>
      <c r="K27" s="31">
        <f>IFERROR((テーブル141541[[#This Row],[列5]]+テーブル141541[[#This Row],[列7]]/60)*$C$5,"")</f>
        <v>0</v>
      </c>
      <c r="L27" s="32" t="s">
        <v>4</v>
      </c>
      <c r="M27" s="149"/>
      <c r="N27" s="33"/>
      <c r="O27" s="50"/>
      <c r="P27" s="25"/>
    </row>
    <row r="28" spans="1:16" ht="22.5" customHeight="1" x14ac:dyDescent="0.15">
      <c r="A28" s="137"/>
      <c r="B28" s="160" t="str">
        <f>IF(テーブル141541[[#This Row],[列1]]="",
    "",
    TEXT(テーブル141541[[#This Row],[列1]],"(aaa)"))</f>
        <v/>
      </c>
      <c r="C28" s="138" t="s">
        <v>20</v>
      </c>
      <c r="D28" s="59" t="s">
        <v>21</v>
      </c>
      <c r="E28" s="143" t="s">
        <v>20</v>
      </c>
      <c r="F28" s="144" t="s">
        <v>32</v>
      </c>
      <c r="G28" s="27">
        <f>IF(OR(テーブル141541[[#This Row],[列2]]="",
          テーブル141541[[#This Row],[列4]]=""),
     0,
     IFERROR(HOUR(テーブル141541[[#This Row],[列4]]-テーブル141541[[#This Row],[列15]]-テーブル141541[[#This Row],[列2]]),
                  IFERROR(HOUR(テーブル141541[[#This Row],[列4]]-テーブル141541[[#This Row],[列2]]),
                               0)))</f>
        <v>0</v>
      </c>
      <c r="H28" s="28" t="s">
        <v>22</v>
      </c>
      <c r="I28" s="34" t="str">
        <f>IF(OR(テーブル141541[[#This Row],[列2]]="",
          テーブル141541[[#This Row],[列4]]=""),
     "00",
     IF(ISERROR(MINUTE(テーブル141541[[#This Row],[列4]]-テーブル141541[[#This Row],[列15]]-テーブル141541[[#This Row],[列2]])),
        IF(ISERROR(MINUTE(テーブル141541[[#This Row],[列4]]-テーブル141541[[#This Row],[列2]])),
           "00",
           IF(MINUTE(テーブル141541[[#This Row],[列4]]-テーブル141541[[#This Row],[列2]])&lt;30,
              "00",
              30)),
        IF(MINUTE(テーブル141541[[#This Row],[列4]]-テーブル141541[[#This Row],[列15]]-テーブル141541[[#This Row],[列2]])&lt;30,
           "00",
           30)))</f>
        <v>00</v>
      </c>
      <c r="J28" s="30" t="s">
        <v>23</v>
      </c>
      <c r="K28" s="31">
        <f>IFERROR((テーブル141541[[#This Row],[列5]]+テーブル141541[[#This Row],[列7]]/60)*$C$5,"")</f>
        <v>0</v>
      </c>
      <c r="L28" s="32" t="s">
        <v>4</v>
      </c>
      <c r="M28" s="149"/>
      <c r="N28" s="33"/>
      <c r="O28" s="50"/>
      <c r="P28" s="25"/>
    </row>
    <row r="29" spans="1:16" ht="22.5" customHeight="1" x14ac:dyDescent="0.15">
      <c r="A29" s="137"/>
      <c r="B29" s="160" t="str">
        <f>IF(テーブル141541[[#This Row],[列1]]="",
    "",
    TEXT(テーブル141541[[#This Row],[列1]],"(aaa)"))</f>
        <v/>
      </c>
      <c r="C29" s="138" t="s">
        <v>20</v>
      </c>
      <c r="D29" s="59" t="s">
        <v>21</v>
      </c>
      <c r="E29" s="143" t="s">
        <v>20</v>
      </c>
      <c r="F29" s="144" t="s">
        <v>32</v>
      </c>
      <c r="G29" s="27">
        <f>IF(OR(テーブル141541[[#This Row],[列2]]="",
          テーブル141541[[#This Row],[列4]]=""),
     0,
     IFERROR(HOUR(テーブル141541[[#This Row],[列4]]-テーブル141541[[#This Row],[列15]]-テーブル141541[[#This Row],[列2]]),
                  IFERROR(HOUR(テーブル141541[[#This Row],[列4]]-テーブル141541[[#This Row],[列2]]),
                               0)))</f>
        <v>0</v>
      </c>
      <c r="H29" s="28" t="s">
        <v>22</v>
      </c>
      <c r="I29" s="34" t="str">
        <f>IF(OR(テーブル141541[[#This Row],[列2]]="",
          テーブル141541[[#This Row],[列4]]=""),
     "00",
     IF(ISERROR(MINUTE(テーブル141541[[#This Row],[列4]]-テーブル141541[[#This Row],[列15]]-テーブル141541[[#This Row],[列2]])),
        IF(ISERROR(MINUTE(テーブル141541[[#This Row],[列4]]-テーブル141541[[#This Row],[列2]])),
           "00",
           IF(MINUTE(テーブル141541[[#This Row],[列4]]-テーブル141541[[#This Row],[列2]])&lt;30,
              "00",
              30)),
        IF(MINUTE(テーブル141541[[#This Row],[列4]]-テーブル141541[[#This Row],[列15]]-テーブル141541[[#This Row],[列2]])&lt;30,
           "00",
           30)))</f>
        <v>00</v>
      </c>
      <c r="J29" s="30" t="s">
        <v>23</v>
      </c>
      <c r="K29" s="31">
        <f>IFERROR((テーブル141541[[#This Row],[列5]]+テーブル141541[[#This Row],[列7]]/60)*$C$5,"")</f>
        <v>0</v>
      </c>
      <c r="L29" s="32" t="s">
        <v>4</v>
      </c>
      <c r="M29" s="149"/>
      <c r="N29" s="33"/>
      <c r="O29" s="50"/>
      <c r="P29" s="25"/>
    </row>
    <row r="30" spans="1:16" ht="22.5" customHeight="1" thickBot="1" x14ac:dyDescent="0.2">
      <c r="A30" s="139"/>
      <c r="B30" s="161" t="str">
        <f>IF(テーブル141541[[#This Row],[列1]]="",
    "",
    TEXT(テーブル141541[[#This Row],[列1]],"(aaa)"))</f>
        <v/>
      </c>
      <c r="C30" s="140" t="s">
        <v>20</v>
      </c>
      <c r="D30" s="35" t="s">
        <v>21</v>
      </c>
      <c r="E30" s="145" t="s">
        <v>20</v>
      </c>
      <c r="F30" s="146" t="s">
        <v>32</v>
      </c>
      <c r="G30" s="36">
        <f>IF(OR(テーブル141541[[#This Row],[列2]]="",
          テーブル141541[[#This Row],[列4]]=""),
     0,
     IFERROR(HOUR(テーブル141541[[#This Row],[列4]]-テーブル141541[[#This Row],[列15]]-テーブル141541[[#This Row],[列2]]),
                  IFERROR(HOUR(テーブル141541[[#This Row],[列4]]-テーブル141541[[#This Row],[列2]]),
                               0)))</f>
        <v>0</v>
      </c>
      <c r="H30" s="37" t="s">
        <v>22</v>
      </c>
      <c r="I30" s="38" t="str">
        <f>IF(OR(テーブル141541[[#This Row],[列2]]="",
          テーブル141541[[#This Row],[列4]]=""),
     "00",
     IF(ISERROR(MINUTE(テーブル141541[[#This Row],[列4]]-テーブル141541[[#This Row],[列15]]-テーブル141541[[#This Row],[列2]])),
        IF(ISERROR(MINUTE(テーブル141541[[#This Row],[列4]]-テーブル141541[[#This Row],[列2]])),
           "00",
           IF(MINUTE(テーブル141541[[#This Row],[列4]]-テーブル141541[[#This Row],[列2]])&lt;30,
              "00",
              30)),
        IF(MINUTE(テーブル141541[[#This Row],[列4]]-テーブル141541[[#This Row],[列15]]-テーブル141541[[#This Row],[列2]])&lt;30,
           "00",
           30)))</f>
        <v>00</v>
      </c>
      <c r="J30" s="39" t="s">
        <v>23</v>
      </c>
      <c r="K30" s="40">
        <f>IFERROR((テーブル141541[[#This Row],[列5]]+テーブル141541[[#This Row],[列7]]/60)*$C$5,"")</f>
        <v>0</v>
      </c>
      <c r="L30" s="41" t="s">
        <v>4</v>
      </c>
      <c r="M30" s="150"/>
      <c r="N30" s="42"/>
      <c r="O30" s="50"/>
      <c r="P30" s="25"/>
    </row>
    <row r="31" spans="1:16" ht="22.5" customHeight="1" thickBot="1" x14ac:dyDescent="0.2">
      <c r="A31" s="189" t="s">
        <v>27</v>
      </c>
      <c r="B31" s="190"/>
      <c r="C31" s="191"/>
      <c r="D31" s="192"/>
      <c r="E31" s="193"/>
      <c r="F31" s="57"/>
      <c r="G31" s="194">
        <f>SUM(テーブル141541[[#All],[列5]])+SUM(テーブル141541[[#All],[列7]])/60</f>
        <v>0</v>
      </c>
      <c r="H31" s="195"/>
      <c r="I31" s="196" t="s">
        <v>24</v>
      </c>
      <c r="J31" s="197"/>
      <c r="K31" s="43">
        <f>SUM(テーブル141541[[#All],[列9]])</f>
        <v>0</v>
      </c>
      <c r="L31" s="44" t="s">
        <v>4</v>
      </c>
      <c r="M31" s="185"/>
      <c r="N31" s="186"/>
    </row>
    <row r="32" spans="1:16" x14ac:dyDescent="0.15">
      <c r="A32" s="45"/>
      <c r="B32" s="45"/>
      <c r="C32" s="46"/>
      <c r="D32" s="46"/>
      <c r="E32" s="46"/>
      <c r="F32" s="46"/>
      <c r="G32" s="47"/>
      <c r="H32" s="47"/>
      <c r="I32" s="46"/>
      <c r="J32" s="46"/>
      <c r="K32" s="48"/>
      <c r="L32" s="10"/>
      <c r="M32" s="49"/>
    </row>
  </sheetData>
  <sheetProtection selectLockedCells="1"/>
  <mergeCells count="17">
    <mergeCell ref="K7:L7"/>
    <mergeCell ref="D1:M1"/>
    <mergeCell ref="A2:M2"/>
    <mergeCell ref="A3:B3"/>
    <mergeCell ref="C3:E3"/>
    <mergeCell ref="A4:B4"/>
    <mergeCell ref="C4:E4"/>
    <mergeCell ref="A5:B5"/>
    <mergeCell ref="C5:E5"/>
    <mergeCell ref="A7:B7"/>
    <mergeCell ref="C7:E7"/>
    <mergeCell ref="G7:J7"/>
    <mergeCell ref="A31:B31"/>
    <mergeCell ref="C31:E31"/>
    <mergeCell ref="G31:H31"/>
    <mergeCell ref="I31:J31"/>
    <mergeCell ref="M31:N31"/>
  </mergeCells>
  <phoneticPr fontId="2"/>
  <printOptions horizontalCentered="1"/>
  <pageMargins left="0.39370078740157483" right="0.39370078740157483" top="0.78740157480314965" bottom="0.78740157480314965" header="0.23622047244094491" footer="0.31496062992125984"/>
  <pageSetup paperSize="9" orientation="portrait" r:id="rId1"/>
  <headerFooter alignWithMargins="0"/>
  <drawing r:id="rId2"/>
  <tableParts count="1">
    <tablePart r:id="rId3"/>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P32"/>
  <sheetViews>
    <sheetView zoomScale="110" zoomScaleNormal="110" workbookViewId="0">
      <selection activeCell="B8" sqref="B8:B30"/>
    </sheetView>
  </sheetViews>
  <sheetFormatPr defaultColWidth="11.375" defaultRowHeight="10.5" x14ac:dyDescent="0.15"/>
  <cols>
    <col min="1" max="1" width="6.25" style="8" customWidth="1"/>
    <col min="2" max="2" width="3.125" style="8" customWidth="1"/>
    <col min="3" max="3" width="6.25" style="8" customWidth="1"/>
    <col min="4" max="4" width="3.125" style="13" customWidth="1"/>
    <col min="5" max="6" width="6.25" style="8" customWidth="1"/>
    <col min="7" max="10" width="3.125" style="8" customWidth="1"/>
    <col min="11" max="11" width="6.25" style="8" customWidth="1"/>
    <col min="12" max="12" width="3.125" style="8" customWidth="1"/>
    <col min="13" max="13" width="37.5" style="11" customWidth="1"/>
    <col min="14" max="15" width="6.25" style="8" customWidth="1"/>
    <col min="16" max="256" width="11.375" style="8"/>
    <col min="257" max="257" width="16.75" style="8" customWidth="1"/>
    <col min="258" max="258" width="11.125" style="8" customWidth="1"/>
    <col min="259" max="259" width="3.75" style="8" bestFit="1" customWidth="1"/>
    <col min="260" max="260" width="11.125" style="8" customWidth="1"/>
    <col min="261" max="261" width="6" style="8" customWidth="1"/>
    <col min="262" max="262" width="5.125" style="8" customWidth="1"/>
    <col min="263" max="263" width="5.75" style="8" customWidth="1"/>
    <col min="264" max="264" width="3.125" style="8" customWidth="1"/>
    <col min="265" max="265" width="12.875" style="8" customWidth="1"/>
    <col min="266" max="266" width="2.875" style="8" customWidth="1"/>
    <col min="267" max="267" width="83.875" style="8" customWidth="1"/>
    <col min="268" max="512" width="11.375" style="8"/>
    <col min="513" max="513" width="16.75" style="8" customWidth="1"/>
    <col min="514" max="514" width="11.125" style="8" customWidth="1"/>
    <col min="515" max="515" width="3.75" style="8" bestFit="1" customWidth="1"/>
    <col min="516" max="516" width="11.125" style="8" customWidth="1"/>
    <col min="517" max="517" width="6" style="8" customWidth="1"/>
    <col min="518" max="518" width="5.125" style="8" customWidth="1"/>
    <col min="519" max="519" width="5.75" style="8" customWidth="1"/>
    <col min="520" max="520" width="3.125" style="8" customWidth="1"/>
    <col min="521" max="521" width="12.875" style="8" customWidth="1"/>
    <col min="522" max="522" width="2.875" style="8" customWidth="1"/>
    <col min="523" max="523" width="83.875" style="8" customWidth="1"/>
    <col min="524" max="768" width="11.375" style="8"/>
    <col min="769" max="769" width="16.75" style="8" customWidth="1"/>
    <col min="770" max="770" width="11.125" style="8" customWidth="1"/>
    <col min="771" max="771" width="3.75" style="8" bestFit="1" customWidth="1"/>
    <col min="772" max="772" width="11.125" style="8" customWidth="1"/>
    <col min="773" max="773" width="6" style="8" customWidth="1"/>
    <col min="774" max="774" width="5.125" style="8" customWidth="1"/>
    <col min="775" max="775" width="5.75" style="8" customWidth="1"/>
    <col min="776" max="776" width="3.125" style="8" customWidth="1"/>
    <col min="777" max="777" width="12.875" style="8" customWidth="1"/>
    <col min="778" max="778" width="2.875" style="8" customWidth="1"/>
    <col min="779" max="779" width="83.875" style="8" customWidth="1"/>
    <col min="780" max="1024" width="11.375" style="8"/>
    <col min="1025" max="1025" width="16.75" style="8" customWidth="1"/>
    <col min="1026" max="1026" width="11.125" style="8" customWidth="1"/>
    <col min="1027" max="1027" width="3.75" style="8" bestFit="1" customWidth="1"/>
    <col min="1028" max="1028" width="11.125" style="8" customWidth="1"/>
    <col min="1029" max="1029" width="6" style="8" customWidth="1"/>
    <col min="1030" max="1030" width="5.125" style="8" customWidth="1"/>
    <col min="1031" max="1031" width="5.75" style="8" customWidth="1"/>
    <col min="1032" max="1032" width="3.125" style="8" customWidth="1"/>
    <col min="1033" max="1033" width="12.875" style="8" customWidth="1"/>
    <col min="1034" max="1034" width="2.875" style="8" customWidth="1"/>
    <col min="1035" max="1035" width="83.875" style="8" customWidth="1"/>
    <col min="1036" max="1280" width="11.375" style="8"/>
    <col min="1281" max="1281" width="16.75" style="8" customWidth="1"/>
    <col min="1282" max="1282" width="11.125" style="8" customWidth="1"/>
    <col min="1283" max="1283" width="3.75" style="8" bestFit="1" customWidth="1"/>
    <col min="1284" max="1284" width="11.125" style="8" customWidth="1"/>
    <col min="1285" max="1285" width="6" style="8" customWidth="1"/>
    <col min="1286" max="1286" width="5.125" style="8" customWidth="1"/>
    <col min="1287" max="1287" width="5.75" style="8" customWidth="1"/>
    <col min="1288" max="1288" width="3.125" style="8" customWidth="1"/>
    <col min="1289" max="1289" width="12.875" style="8" customWidth="1"/>
    <col min="1290" max="1290" width="2.875" style="8" customWidth="1"/>
    <col min="1291" max="1291" width="83.875" style="8" customWidth="1"/>
    <col min="1292" max="1536" width="11.375" style="8"/>
    <col min="1537" max="1537" width="16.75" style="8" customWidth="1"/>
    <col min="1538" max="1538" width="11.125" style="8" customWidth="1"/>
    <col min="1539" max="1539" width="3.75" style="8" bestFit="1" customWidth="1"/>
    <col min="1540" max="1540" width="11.125" style="8" customWidth="1"/>
    <col min="1541" max="1541" width="6" style="8" customWidth="1"/>
    <col min="1542" max="1542" width="5.125" style="8" customWidth="1"/>
    <col min="1543" max="1543" width="5.75" style="8" customWidth="1"/>
    <col min="1544" max="1544" width="3.125" style="8" customWidth="1"/>
    <col min="1545" max="1545" width="12.875" style="8" customWidth="1"/>
    <col min="1546" max="1546" width="2.875" style="8" customWidth="1"/>
    <col min="1547" max="1547" width="83.875" style="8" customWidth="1"/>
    <col min="1548" max="1792" width="11.375" style="8"/>
    <col min="1793" max="1793" width="16.75" style="8" customWidth="1"/>
    <col min="1794" max="1794" width="11.125" style="8" customWidth="1"/>
    <col min="1795" max="1795" width="3.75" style="8" bestFit="1" customWidth="1"/>
    <col min="1796" max="1796" width="11.125" style="8" customWidth="1"/>
    <col min="1797" max="1797" width="6" style="8" customWidth="1"/>
    <col min="1798" max="1798" width="5.125" style="8" customWidth="1"/>
    <col min="1799" max="1799" width="5.75" style="8" customWidth="1"/>
    <col min="1800" max="1800" width="3.125" style="8" customWidth="1"/>
    <col min="1801" max="1801" width="12.875" style="8" customWidth="1"/>
    <col min="1802" max="1802" width="2.875" style="8" customWidth="1"/>
    <col min="1803" max="1803" width="83.875" style="8" customWidth="1"/>
    <col min="1804" max="2048" width="11.375" style="8"/>
    <col min="2049" max="2049" width="16.75" style="8" customWidth="1"/>
    <col min="2050" max="2050" width="11.125" style="8" customWidth="1"/>
    <col min="2051" max="2051" width="3.75" style="8" bestFit="1" customWidth="1"/>
    <col min="2052" max="2052" width="11.125" style="8" customWidth="1"/>
    <col min="2053" max="2053" width="6" style="8" customWidth="1"/>
    <col min="2054" max="2054" width="5.125" style="8" customWidth="1"/>
    <col min="2055" max="2055" width="5.75" style="8" customWidth="1"/>
    <col min="2056" max="2056" width="3.125" style="8" customWidth="1"/>
    <col min="2057" max="2057" width="12.875" style="8" customWidth="1"/>
    <col min="2058" max="2058" width="2.875" style="8" customWidth="1"/>
    <col min="2059" max="2059" width="83.875" style="8" customWidth="1"/>
    <col min="2060" max="2304" width="11.375" style="8"/>
    <col min="2305" max="2305" width="16.75" style="8" customWidth="1"/>
    <col min="2306" max="2306" width="11.125" style="8" customWidth="1"/>
    <col min="2307" max="2307" width="3.75" style="8" bestFit="1" customWidth="1"/>
    <col min="2308" max="2308" width="11.125" style="8" customWidth="1"/>
    <col min="2309" max="2309" width="6" style="8" customWidth="1"/>
    <col min="2310" max="2310" width="5.125" style="8" customWidth="1"/>
    <col min="2311" max="2311" width="5.75" style="8" customWidth="1"/>
    <col min="2312" max="2312" width="3.125" style="8" customWidth="1"/>
    <col min="2313" max="2313" width="12.875" style="8" customWidth="1"/>
    <col min="2314" max="2314" width="2.875" style="8" customWidth="1"/>
    <col min="2315" max="2315" width="83.875" style="8" customWidth="1"/>
    <col min="2316" max="2560" width="11.375" style="8"/>
    <col min="2561" max="2561" width="16.75" style="8" customWidth="1"/>
    <col min="2562" max="2562" width="11.125" style="8" customWidth="1"/>
    <col min="2563" max="2563" width="3.75" style="8" bestFit="1" customWidth="1"/>
    <col min="2564" max="2564" width="11.125" style="8" customWidth="1"/>
    <col min="2565" max="2565" width="6" style="8" customWidth="1"/>
    <col min="2566" max="2566" width="5.125" style="8" customWidth="1"/>
    <col min="2567" max="2567" width="5.75" style="8" customWidth="1"/>
    <col min="2568" max="2568" width="3.125" style="8" customWidth="1"/>
    <col min="2569" max="2569" width="12.875" style="8" customWidth="1"/>
    <col min="2570" max="2570" width="2.875" style="8" customWidth="1"/>
    <col min="2571" max="2571" width="83.875" style="8" customWidth="1"/>
    <col min="2572" max="2816" width="11.375" style="8"/>
    <col min="2817" max="2817" width="16.75" style="8" customWidth="1"/>
    <col min="2818" max="2818" width="11.125" style="8" customWidth="1"/>
    <col min="2819" max="2819" width="3.75" style="8" bestFit="1" customWidth="1"/>
    <col min="2820" max="2820" width="11.125" style="8" customWidth="1"/>
    <col min="2821" max="2821" width="6" style="8" customWidth="1"/>
    <col min="2822" max="2822" width="5.125" style="8" customWidth="1"/>
    <col min="2823" max="2823" width="5.75" style="8" customWidth="1"/>
    <col min="2824" max="2824" width="3.125" style="8" customWidth="1"/>
    <col min="2825" max="2825" width="12.875" style="8" customWidth="1"/>
    <col min="2826" max="2826" width="2.875" style="8" customWidth="1"/>
    <col min="2827" max="2827" width="83.875" style="8" customWidth="1"/>
    <col min="2828" max="3072" width="11.375" style="8"/>
    <col min="3073" max="3073" width="16.75" style="8" customWidth="1"/>
    <col min="3074" max="3074" width="11.125" style="8" customWidth="1"/>
    <col min="3075" max="3075" width="3.75" style="8" bestFit="1" customWidth="1"/>
    <col min="3076" max="3076" width="11.125" style="8" customWidth="1"/>
    <col min="3077" max="3077" width="6" style="8" customWidth="1"/>
    <col min="3078" max="3078" width="5.125" style="8" customWidth="1"/>
    <col min="3079" max="3079" width="5.75" style="8" customWidth="1"/>
    <col min="3080" max="3080" width="3.125" style="8" customWidth="1"/>
    <col min="3081" max="3081" width="12.875" style="8" customWidth="1"/>
    <col min="3082" max="3082" width="2.875" style="8" customWidth="1"/>
    <col min="3083" max="3083" width="83.875" style="8" customWidth="1"/>
    <col min="3084" max="3328" width="11.375" style="8"/>
    <col min="3329" max="3329" width="16.75" style="8" customWidth="1"/>
    <col min="3330" max="3330" width="11.125" style="8" customWidth="1"/>
    <col min="3331" max="3331" width="3.75" style="8" bestFit="1" customWidth="1"/>
    <col min="3332" max="3332" width="11.125" style="8" customWidth="1"/>
    <col min="3333" max="3333" width="6" style="8" customWidth="1"/>
    <col min="3334" max="3334" width="5.125" style="8" customWidth="1"/>
    <col min="3335" max="3335" width="5.75" style="8" customWidth="1"/>
    <col min="3336" max="3336" width="3.125" style="8" customWidth="1"/>
    <col min="3337" max="3337" width="12.875" style="8" customWidth="1"/>
    <col min="3338" max="3338" width="2.875" style="8" customWidth="1"/>
    <col min="3339" max="3339" width="83.875" style="8" customWidth="1"/>
    <col min="3340" max="3584" width="11.375" style="8"/>
    <col min="3585" max="3585" width="16.75" style="8" customWidth="1"/>
    <col min="3586" max="3586" width="11.125" style="8" customWidth="1"/>
    <col min="3587" max="3587" width="3.75" style="8" bestFit="1" customWidth="1"/>
    <col min="3588" max="3588" width="11.125" style="8" customWidth="1"/>
    <col min="3589" max="3589" width="6" style="8" customWidth="1"/>
    <col min="3590" max="3590" width="5.125" style="8" customWidth="1"/>
    <col min="3591" max="3591" width="5.75" style="8" customWidth="1"/>
    <col min="3592" max="3592" width="3.125" style="8" customWidth="1"/>
    <col min="3593" max="3593" width="12.875" style="8" customWidth="1"/>
    <col min="3594" max="3594" width="2.875" style="8" customWidth="1"/>
    <col min="3595" max="3595" width="83.875" style="8" customWidth="1"/>
    <col min="3596" max="3840" width="11.375" style="8"/>
    <col min="3841" max="3841" width="16.75" style="8" customWidth="1"/>
    <col min="3842" max="3842" width="11.125" style="8" customWidth="1"/>
    <col min="3843" max="3843" width="3.75" style="8" bestFit="1" customWidth="1"/>
    <col min="3844" max="3844" width="11.125" style="8" customWidth="1"/>
    <col min="3845" max="3845" width="6" style="8" customWidth="1"/>
    <col min="3846" max="3846" width="5.125" style="8" customWidth="1"/>
    <col min="3847" max="3847" width="5.75" style="8" customWidth="1"/>
    <col min="3848" max="3848" width="3.125" style="8" customWidth="1"/>
    <col min="3849" max="3849" width="12.875" style="8" customWidth="1"/>
    <col min="3850" max="3850" width="2.875" style="8" customWidth="1"/>
    <col min="3851" max="3851" width="83.875" style="8" customWidth="1"/>
    <col min="3852" max="4096" width="11.375" style="8"/>
    <col min="4097" max="4097" width="16.75" style="8" customWidth="1"/>
    <col min="4098" max="4098" width="11.125" style="8" customWidth="1"/>
    <col min="4099" max="4099" width="3.75" style="8" bestFit="1" customWidth="1"/>
    <col min="4100" max="4100" width="11.125" style="8" customWidth="1"/>
    <col min="4101" max="4101" width="6" style="8" customWidth="1"/>
    <col min="4102" max="4102" width="5.125" style="8" customWidth="1"/>
    <col min="4103" max="4103" width="5.75" style="8" customWidth="1"/>
    <col min="4104" max="4104" width="3.125" style="8" customWidth="1"/>
    <col min="4105" max="4105" width="12.875" style="8" customWidth="1"/>
    <col min="4106" max="4106" width="2.875" style="8" customWidth="1"/>
    <col min="4107" max="4107" width="83.875" style="8" customWidth="1"/>
    <col min="4108" max="4352" width="11.375" style="8"/>
    <col min="4353" max="4353" width="16.75" style="8" customWidth="1"/>
    <col min="4354" max="4354" width="11.125" style="8" customWidth="1"/>
    <col min="4355" max="4355" width="3.75" style="8" bestFit="1" customWidth="1"/>
    <col min="4356" max="4356" width="11.125" style="8" customWidth="1"/>
    <col min="4357" max="4357" width="6" style="8" customWidth="1"/>
    <col min="4358" max="4358" width="5.125" style="8" customWidth="1"/>
    <col min="4359" max="4359" width="5.75" style="8" customWidth="1"/>
    <col min="4360" max="4360" width="3.125" style="8" customWidth="1"/>
    <col min="4361" max="4361" width="12.875" style="8" customWidth="1"/>
    <col min="4362" max="4362" width="2.875" style="8" customWidth="1"/>
    <col min="4363" max="4363" width="83.875" style="8" customWidth="1"/>
    <col min="4364" max="4608" width="11.375" style="8"/>
    <col min="4609" max="4609" width="16.75" style="8" customWidth="1"/>
    <col min="4610" max="4610" width="11.125" style="8" customWidth="1"/>
    <col min="4611" max="4611" width="3.75" style="8" bestFit="1" customWidth="1"/>
    <col min="4612" max="4612" width="11.125" style="8" customWidth="1"/>
    <col min="4613" max="4613" width="6" style="8" customWidth="1"/>
    <col min="4614" max="4614" width="5.125" style="8" customWidth="1"/>
    <col min="4615" max="4615" width="5.75" style="8" customWidth="1"/>
    <col min="4616" max="4616" width="3.125" style="8" customWidth="1"/>
    <col min="4617" max="4617" width="12.875" style="8" customWidth="1"/>
    <col min="4618" max="4618" width="2.875" style="8" customWidth="1"/>
    <col min="4619" max="4619" width="83.875" style="8" customWidth="1"/>
    <col min="4620" max="4864" width="11.375" style="8"/>
    <col min="4865" max="4865" width="16.75" style="8" customWidth="1"/>
    <col min="4866" max="4866" width="11.125" style="8" customWidth="1"/>
    <col min="4867" max="4867" width="3.75" style="8" bestFit="1" customWidth="1"/>
    <col min="4868" max="4868" width="11.125" style="8" customWidth="1"/>
    <col min="4869" max="4869" width="6" style="8" customWidth="1"/>
    <col min="4870" max="4870" width="5.125" style="8" customWidth="1"/>
    <col min="4871" max="4871" width="5.75" style="8" customWidth="1"/>
    <col min="4872" max="4872" width="3.125" style="8" customWidth="1"/>
    <col min="4873" max="4873" width="12.875" style="8" customWidth="1"/>
    <col min="4874" max="4874" width="2.875" style="8" customWidth="1"/>
    <col min="4875" max="4875" width="83.875" style="8" customWidth="1"/>
    <col min="4876" max="5120" width="11.375" style="8"/>
    <col min="5121" max="5121" width="16.75" style="8" customWidth="1"/>
    <col min="5122" max="5122" width="11.125" style="8" customWidth="1"/>
    <col min="5123" max="5123" width="3.75" style="8" bestFit="1" customWidth="1"/>
    <col min="5124" max="5124" width="11.125" style="8" customWidth="1"/>
    <col min="5125" max="5125" width="6" style="8" customWidth="1"/>
    <col min="5126" max="5126" width="5.125" style="8" customWidth="1"/>
    <col min="5127" max="5127" width="5.75" style="8" customWidth="1"/>
    <col min="5128" max="5128" width="3.125" style="8" customWidth="1"/>
    <col min="5129" max="5129" width="12.875" style="8" customWidth="1"/>
    <col min="5130" max="5130" width="2.875" style="8" customWidth="1"/>
    <col min="5131" max="5131" width="83.875" style="8" customWidth="1"/>
    <col min="5132" max="5376" width="11.375" style="8"/>
    <col min="5377" max="5377" width="16.75" style="8" customWidth="1"/>
    <col min="5378" max="5378" width="11.125" style="8" customWidth="1"/>
    <col min="5379" max="5379" width="3.75" style="8" bestFit="1" customWidth="1"/>
    <col min="5380" max="5380" width="11.125" style="8" customWidth="1"/>
    <col min="5381" max="5381" width="6" style="8" customWidth="1"/>
    <col min="5382" max="5382" width="5.125" style="8" customWidth="1"/>
    <col min="5383" max="5383" width="5.75" style="8" customWidth="1"/>
    <col min="5384" max="5384" width="3.125" style="8" customWidth="1"/>
    <col min="5385" max="5385" width="12.875" style="8" customWidth="1"/>
    <col min="5386" max="5386" width="2.875" style="8" customWidth="1"/>
    <col min="5387" max="5387" width="83.875" style="8" customWidth="1"/>
    <col min="5388" max="5632" width="11.375" style="8"/>
    <col min="5633" max="5633" width="16.75" style="8" customWidth="1"/>
    <col min="5634" max="5634" width="11.125" style="8" customWidth="1"/>
    <col min="5635" max="5635" width="3.75" style="8" bestFit="1" customWidth="1"/>
    <col min="5636" max="5636" width="11.125" style="8" customWidth="1"/>
    <col min="5637" max="5637" width="6" style="8" customWidth="1"/>
    <col min="5638" max="5638" width="5.125" style="8" customWidth="1"/>
    <col min="5639" max="5639" width="5.75" style="8" customWidth="1"/>
    <col min="5640" max="5640" width="3.125" style="8" customWidth="1"/>
    <col min="5641" max="5641" width="12.875" style="8" customWidth="1"/>
    <col min="5642" max="5642" width="2.875" style="8" customWidth="1"/>
    <col min="5643" max="5643" width="83.875" style="8" customWidth="1"/>
    <col min="5644" max="5888" width="11.375" style="8"/>
    <col min="5889" max="5889" width="16.75" style="8" customWidth="1"/>
    <col min="5890" max="5890" width="11.125" style="8" customWidth="1"/>
    <col min="5891" max="5891" width="3.75" style="8" bestFit="1" customWidth="1"/>
    <col min="5892" max="5892" width="11.125" style="8" customWidth="1"/>
    <col min="5893" max="5893" width="6" style="8" customWidth="1"/>
    <col min="5894" max="5894" width="5.125" style="8" customWidth="1"/>
    <col min="5895" max="5895" width="5.75" style="8" customWidth="1"/>
    <col min="5896" max="5896" width="3.125" style="8" customWidth="1"/>
    <col min="5897" max="5897" width="12.875" style="8" customWidth="1"/>
    <col min="5898" max="5898" width="2.875" style="8" customWidth="1"/>
    <col min="5899" max="5899" width="83.875" style="8" customWidth="1"/>
    <col min="5900" max="6144" width="11.375" style="8"/>
    <col min="6145" max="6145" width="16.75" style="8" customWidth="1"/>
    <col min="6146" max="6146" width="11.125" style="8" customWidth="1"/>
    <col min="6147" max="6147" width="3.75" style="8" bestFit="1" customWidth="1"/>
    <col min="6148" max="6148" width="11.125" style="8" customWidth="1"/>
    <col min="6149" max="6149" width="6" style="8" customWidth="1"/>
    <col min="6150" max="6150" width="5.125" style="8" customWidth="1"/>
    <col min="6151" max="6151" width="5.75" style="8" customWidth="1"/>
    <col min="6152" max="6152" width="3.125" style="8" customWidth="1"/>
    <col min="6153" max="6153" width="12.875" style="8" customWidth="1"/>
    <col min="6154" max="6154" width="2.875" style="8" customWidth="1"/>
    <col min="6155" max="6155" width="83.875" style="8" customWidth="1"/>
    <col min="6156" max="6400" width="11.375" style="8"/>
    <col min="6401" max="6401" width="16.75" style="8" customWidth="1"/>
    <col min="6402" max="6402" width="11.125" style="8" customWidth="1"/>
    <col min="6403" max="6403" width="3.75" style="8" bestFit="1" customWidth="1"/>
    <col min="6404" max="6404" width="11.125" style="8" customWidth="1"/>
    <col min="6405" max="6405" width="6" style="8" customWidth="1"/>
    <col min="6406" max="6406" width="5.125" style="8" customWidth="1"/>
    <col min="6407" max="6407" width="5.75" style="8" customWidth="1"/>
    <col min="6408" max="6408" width="3.125" style="8" customWidth="1"/>
    <col min="6409" max="6409" width="12.875" style="8" customWidth="1"/>
    <col min="6410" max="6410" width="2.875" style="8" customWidth="1"/>
    <col min="6411" max="6411" width="83.875" style="8" customWidth="1"/>
    <col min="6412" max="6656" width="11.375" style="8"/>
    <col min="6657" max="6657" width="16.75" style="8" customWidth="1"/>
    <col min="6658" max="6658" width="11.125" style="8" customWidth="1"/>
    <col min="6659" max="6659" width="3.75" style="8" bestFit="1" customWidth="1"/>
    <col min="6660" max="6660" width="11.125" style="8" customWidth="1"/>
    <col min="6661" max="6661" width="6" style="8" customWidth="1"/>
    <col min="6662" max="6662" width="5.125" style="8" customWidth="1"/>
    <col min="6663" max="6663" width="5.75" style="8" customWidth="1"/>
    <col min="6664" max="6664" width="3.125" style="8" customWidth="1"/>
    <col min="6665" max="6665" width="12.875" style="8" customWidth="1"/>
    <col min="6666" max="6666" width="2.875" style="8" customWidth="1"/>
    <col min="6667" max="6667" width="83.875" style="8" customWidth="1"/>
    <col min="6668" max="6912" width="11.375" style="8"/>
    <col min="6913" max="6913" width="16.75" style="8" customWidth="1"/>
    <col min="6914" max="6914" width="11.125" style="8" customWidth="1"/>
    <col min="6915" max="6915" width="3.75" style="8" bestFit="1" customWidth="1"/>
    <col min="6916" max="6916" width="11.125" style="8" customWidth="1"/>
    <col min="6917" max="6917" width="6" style="8" customWidth="1"/>
    <col min="6918" max="6918" width="5.125" style="8" customWidth="1"/>
    <col min="6919" max="6919" width="5.75" style="8" customWidth="1"/>
    <col min="6920" max="6920" width="3.125" style="8" customWidth="1"/>
    <col min="6921" max="6921" width="12.875" style="8" customWidth="1"/>
    <col min="6922" max="6922" width="2.875" style="8" customWidth="1"/>
    <col min="6923" max="6923" width="83.875" style="8" customWidth="1"/>
    <col min="6924" max="7168" width="11.375" style="8"/>
    <col min="7169" max="7169" width="16.75" style="8" customWidth="1"/>
    <col min="7170" max="7170" width="11.125" style="8" customWidth="1"/>
    <col min="7171" max="7171" width="3.75" style="8" bestFit="1" customWidth="1"/>
    <col min="7172" max="7172" width="11.125" style="8" customWidth="1"/>
    <col min="7173" max="7173" width="6" style="8" customWidth="1"/>
    <col min="7174" max="7174" width="5.125" style="8" customWidth="1"/>
    <col min="7175" max="7175" width="5.75" style="8" customWidth="1"/>
    <col min="7176" max="7176" width="3.125" style="8" customWidth="1"/>
    <col min="7177" max="7177" width="12.875" style="8" customWidth="1"/>
    <col min="7178" max="7178" width="2.875" style="8" customWidth="1"/>
    <col min="7179" max="7179" width="83.875" style="8" customWidth="1"/>
    <col min="7180" max="7424" width="11.375" style="8"/>
    <col min="7425" max="7425" width="16.75" style="8" customWidth="1"/>
    <col min="7426" max="7426" width="11.125" style="8" customWidth="1"/>
    <col min="7427" max="7427" width="3.75" style="8" bestFit="1" customWidth="1"/>
    <col min="7428" max="7428" width="11.125" style="8" customWidth="1"/>
    <col min="7429" max="7429" width="6" style="8" customWidth="1"/>
    <col min="7430" max="7430" width="5.125" style="8" customWidth="1"/>
    <col min="7431" max="7431" width="5.75" style="8" customWidth="1"/>
    <col min="7432" max="7432" width="3.125" style="8" customWidth="1"/>
    <col min="7433" max="7433" width="12.875" style="8" customWidth="1"/>
    <col min="7434" max="7434" width="2.875" style="8" customWidth="1"/>
    <col min="7435" max="7435" width="83.875" style="8" customWidth="1"/>
    <col min="7436" max="7680" width="11.375" style="8"/>
    <col min="7681" max="7681" width="16.75" style="8" customWidth="1"/>
    <col min="7682" max="7682" width="11.125" style="8" customWidth="1"/>
    <col min="7683" max="7683" width="3.75" style="8" bestFit="1" customWidth="1"/>
    <col min="7684" max="7684" width="11.125" style="8" customWidth="1"/>
    <col min="7685" max="7685" width="6" style="8" customWidth="1"/>
    <col min="7686" max="7686" width="5.125" style="8" customWidth="1"/>
    <col min="7687" max="7687" width="5.75" style="8" customWidth="1"/>
    <col min="7688" max="7688" width="3.125" style="8" customWidth="1"/>
    <col min="7689" max="7689" width="12.875" style="8" customWidth="1"/>
    <col min="7690" max="7690" width="2.875" style="8" customWidth="1"/>
    <col min="7691" max="7691" width="83.875" style="8" customWidth="1"/>
    <col min="7692" max="7936" width="11.375" style="8"/>
    <col min="7937" max="7937" width="16.75" style="8" customWidth="1"/>
    <col min="7938" max="7938" width="11.125" style="8" customWidth="1"/>
    <col min="7939" max="7939" width="3.75" style="8" bestFit="1" customWidth="1"/>
    <col min="7940" max="7940" width="11.125" style="8" customWidth="1"/>
    <col min="7941" max="7941" width="6" style="8" customWidth="1"/>
    <col min="7942" max="7942" width="5.125" style="8" customWidth="1"/>
    <col min="7943" max="7943" width="5.75" style="8" customWidth="1"/>
    <col min="7944" max="7944" width="3.125" style="8" customWidth="1"/>
    <col min="7945" max="7945" width="12.875" style="8" customWidth="1"/>
    <col min="7946" max="7946" width="2.875" style="8" customWidth="1"/>
    <col min="7947" max="7947" width="83.875" style="8" customWidth="1"/>
    <col min="7948" max="8192" width="11.375" style="8"/>
    <col min="8193" max="8193" width="16.75" style="8" customWidth="1"/>
    <col min="8194" max="8194" width="11.125" style="8" customWidth="1"/>
    <col min="8195" max="8195" width="3.75" style="8" bestFit="1" customWidth="1"/>
    <col min="8196" max="8196" width="11.125" style="8" customWidth="1"/>
    <col min="8197" max="8197" width="6" style="8" customWidth="1"/>
    <col min="8198" max="8198" width="5.125" style="8" customWidth="1"/>
    <col min="8199" max="8199" width="5.75" style="8" customWidth="1"/>
    <col min="8200" max="8200" width="3.125" style="8" customWidth="1"/>
    <col min="8201" max="8201" width="12.875" style="8" customWidth="1"/>
    <col min="8202" max="8202" width="2.875" style="8" customWidth="1"/>
    <col min="8203" max="8203" width="83.875" style="8" customWidth="1"/>
    <col min="8204" max="8448" width="11.375" style="8"/>
    <col min="8449" max="8449" width="16.75" style="8" customWidth="1"/>
    <col min="8450" max="8450" width="11.125" style="8" customWidth="1"/>
    <col min="8451" max="8451" width="3.75" style="8" bestFit="1" customWidth="1"/>
    <col min="8452" max="8452" width="11.125" style="8" customWidth="1"/>
    <col min="8453" max="8453" width="6" style="8" customWidth="1"/>
    <col min="8454" max="8454" width="5.125" style="8" customWidth="1"/>
    <col min="8455" max="8455" width="5.75" style="8" customWidth="1"/>
    <col min="8456" max="8456" width="3.125" style="8" customWidth="1"/>
    <col min="8457" max="8457" width="12.875" style="8" customWidth="1"/>
    <col min="8458" max="8458" width="2.875" style="8" customWidth="1"/>
    <col min="8459" max="8459" width="83.875" style="8" customWidth="1"/>
    <col min="8460" max="8704" width="11.375" style="8"/>
    <col min="8705" max="8705" width="16.75" style="8" customWidth="1"/>
    <col min="8706" max="8706" width="11.125" style="8" customWidth="1"/>
    <col min="8707" max="8707" width="3.75" style="8" bestFit="1" customWidth="1"/>
    <col min="8708" max="8708" width="11.125" style="8" customWidth="1"/>
    <col min="8709" max="8709" width="6" style="8" customWidth="1"/>
    <col min="8710" max="8710" width="5.125" style="8" customWidth="1"/>
    <col min="8711" max="8711" width="5.75" style="8" customWidth="1"/>
    <col min="8712" max="8712" width="3.125" style="8" customWidth="1"/>
    <col min="8713" max="8713" width="12.875" style="8" customWidth="1"/>
    <col min="8714" max="8714" width="2.875" style="8" customWidth="1"/>
    <col min="8715" max="8715" width="83.875" style="8" customWidth="1"/>
    <col min="8716" max="8960" width="11.375" style="8"/>
    <col min="8961" max="8961" width="16.75" style="8" customWidth="1"/>
    <col min="8962" max="8962" width="11.125" style="8" customWidth="1"/>
    <col min="8963" max="8963" width="3.75" style="8" bestFit="1" customWidth="1"/>
    <col min="8964" max="8964" width="11.125" style="8" customWidth="1"/>
    <col min="8965" max="8965" width="6" style="8" customWidth="1"/>
    <col min="8966" max="8966" width="5.125" style="8" customWidth="1"/>
    <col min="8967" max="8967" width="5.75" style="8" customWidth="1"/>
    <col min="8968" max="8968" width="3.125" style="8" customWidth="1"/>
    <col min="8969" max="8969" width="12.875" style="8" customWidth="1"/>
    <col min="8970" max="8970" width="2.875" style="8" customWidth="1"/>
    <col min="8971" max="8971" width="83.875" style="8" customWidth="1"/>
    <col min="8972" max="9216" width="11.375" style="8"/>
    <col min="9217" max="9217" width="16.75" style="8" customWidth="1"/>
    <col min="9218" max="9218" width="11.125" style="8" customWidth="1"/>
    <col min="9219" max="9219" width="3.75" style="8" bestFit="1" customWidth="1"/>
    <col min="9220" max="9220" width="11.125" style="8" customWidth="1"/>
    <col min="9221" max="9221" width="6" style="8" customWidth="1"/>
    <col min="9222" max="9222" width="5.125" style="8" customWidth="1"/>
    <col min="9223" max="9223" width="5.75" style="8" customWidth="1"/>
    <col min="9224" max="9224" width="3.125" style="8" customWidth="1"/>
    <col min="9225" max="9225" width="12.875" style="8" customWidth="1"/>
    <col min="9226" max="9226" width="2.875" style="8" customWidth="1"/>
    <col min="9227" max="9227" width="83.875" style="8" customWidth="1"/>
    <col min="9228" max="9472" width="11.375" style="8"/>
    <col min="9473" max="9473" width="16.75" style="8" customWidth="1"/>
    <col min="9474" max="9474" width="11.125" style="8" customWidth="1"/>
    <col min="9475" max="9475" width="3.75" style="8" bestFit="1" customWidth="1"/>
    <col min="9476" max="9476" width="11.125" style="8" customWidth="1"/>
    <col min="9477" max="9477" width="6" style="8" customWidth="1"/>
    <col min="9478" max="9478" width="5.125" style="8" customWidth="1"/>
    <col min="9479" max="9479" width="5.75" style="8" customWidth="1"/>
    <col min="9480" max="9480" width="3.125" style="8" customWidth="1"/>
    <col min="9481" max="9481" width="12.875" style="8" customWidth="1"/>
    <col min="9482" max="9482" width="2.875" style="8" customWidth="1"/>
    <col min="9483" max="9483" width="83.875" style="8" customWidth="1"/>
    <col min="9484" max="9728" width="11.375" style="8"/>
    <col min="9729" max="9729" width="16.75" style="8" customWidth="1"/>
    <col min="9730" max="9730" width="11.125" style="8" customWidth="1"/>
    <col min="9731" max="9731" width="3.75" style="8" bestFit="1" customWidth="1"/>
    <col min="9732" max="9732" width="11.125" style="8" customWidth="1"/>
    <col min="9733" max="9733" width="6" style="8" customWidth="1"/>
    <col min="9734" max="9734" width="5.125" style="8" customWidth="1"/>
    <col min="9735" max="9735" width="5.75" style="8" customWidth="1"/>
    <col min="9736" max="9736" width="3.125" style="8" customWidth="1"/>
    <col min="9737" max="9737" width="12.875" style="8" customWidth="1"/>
    <col min="9738" max="9738" width="2.875" style="8" customWidth="1"/>
    <col min="9739" max="9739" width="83.875" style="8" customWidth="1"/>
    <col min="9740" max="9984" width="11.375" style="8"/>
    <col min="9985" max="9985" width="16.75" style="8" customWidth="1"/>
    <col min="9986" max="9986" width="11.125" style="8" customWidth="1"/>
    <col min="9987" max="9987" width="3.75" style="8" bestFit="1" customWidth="1"/>
    <col min="9988" max="9988" width="11.125" style="8" customWidth="1"/>
    <col min="9989" max="9989" width="6" style="8" customWidth="1"/>
    <col min="9990" max="9990" width="5.125" style="8" customWidth="1"/>
    <col min="9991" max="9991" width="5.75" style="8" customWidth="1"/>
    <col min="9992" max="9992" width="3.125" style="8" customWidth="1"/>
    <col min="9993" max="9993" width="12.875" style="8" customWidth="1"/>
    <col min="9994" max="9994" width="2.875" style="8" customWidth="1"/>
    <col min="9995" max="9995" width="83.875" style="8" customWidth="1"/>
    <col min="9996" max="10240" width="11.375" style="8"/>
    <col min="10241" max="10241" width="16.75" style="8" customWidth="1"/>
    <col min="10242" max="10242" width="11.125" style="8" customWidth="1"/>
    <col min="10243" max="10243" width="3.75" style="8" bestFit="1" customWidth="1"/>
    <col min="10244" max="10244" width="11.125" style="8" customWidth="1"/>
    <col min="10245" max="10245" width="6" style="8" customWidth="1"/>
    <col min="10246" max="10246" width="5.125" style="8" customWidth="1"/>
    <col min="10247" max="10247" width="5.75" style="8" customWidth="1"/>
    <col min="10248" max="10248" width="3.125" style="8" customWidth="1"/>
    <col min="10249" max="10249" width="12.875" style="8" customWidth="1"/>
    <col min="10250" max="10250" width="2.875" style="8" customWidth="1"/>
    <col min="10251" max="10251" width="83.875" style="8" customWidth="1"/>
    <col min="10252" max="10496" width="11.375" style="8"/>
    <col min="10497" max="10497" width="16.75" style="8" customWidth="1"/>
    <col min="10498" max="10498" width="11.125" style="8" customWidth="1"/>
    <col min="10499" max="10499" width="3.75" style="8" bestFit="1" customWidth="1"/>
    <col min="10500" max="10500" width="11.125" style="8" customWidth="1"/>
    <col min="10501" max="10501" width="6" style="8" customWidth="1"/>
    <col min="10502" max="10502" width="5.125" style="8" customWidth="1"/>
    <col min="10503" max="10503" width="5.75" style="8" customWidth="1"/>
    <col min="10504" max="10504" width="3.125" style="8" customWidth="1"/>
    <col min="10505" max="10505" width="12.875" style="8" customWidth="1"/>
    <col min="10506" max="10506" width="2.875" style="8" customWidth="1"/>
    <col min="10507" max="10507" width="83.875" style="8" customWidth="1"/>
    <col min="10508" max="10752" width="11.375" style="8"/>
    <col min="10753" max="10753" width="16.75" style="8" customWidth="1"/>
    <col min="10754" max="10754" width="11.125" style="8" customWidth="1"/>
    <col min="10755" max="10755" width="3.75" style="8" bestFit="1" customWidth="1"/>
    <col min="10756" max="10756" width="11.125" style="8" customWidth="1"/>
    <col min="10757" max="10757" width="6" style="8" customWidth="1"/>
    <col min="10758" max="10758" width="5.125" style="8" customWidth="1"/>
    <col min="10759" max="10759" width="5.75" style="8" customWidth="1"/>
    <col min="10760" max="10760" width="3.125" style="8" customWidth="1"/>
    <col min="10761" max="10761" width="12.875" style="8" customWidth="1"/>
    <col min="10762" max="10762" width="2.875" style="8" customWidth="1"/>
    <col min="10763" max="10763" width="83.875" style="8" customWidth="1"/>
    <col min="10764" max="11008" width="11.375" style="8"/>
    <col min="11009" max="11009" width="16.75" style="8" customWidth="1"/>
    <col min="11010" max="11010" width="11.125" style="8" customWidth="1"/>
    <col min="11011" max="11011" width="3.75" style="8" bestFit="1" customWidth="1"/>
    <col min="11012" max="11012" width="11.125" style="8" customWidth="1"/>
    <col min="11013" max="11013" width="6" style="8" customWidth="1"/>
    <col min="11014" max="11014" width="5.125" style="8" customWidth="1"/>
    <col min="11015" max="11015" width="5.75" style="8" customWidth="1"/>
    <col min="11016" max="11016" width="3.125" style="8" customWidth="1"/>
    <col min="11017" max="11017" width="12.875" style="8" customWidth="1"/>
    <col min="11018" max="11018" width="2.875" style="8" customWidth="1"/>
    <col min="11019" max="11019" width="83.875" style="8" customWidth="1"/>
    <col min="11020" max="11264" width="11.375" style="8"/>
    <col min="11265" max="11265" width="16.75" style="8" customWidth="1"/>
    <col min="11266" max="11266" width="11.125" style="8" customWidth="1"/>
    <col min="11267" max="11267" width="3.75" style="8" bestFit="1" customWidth="1"/>
    <col min="11268" max="11268" width="11.125" style="8" customWidth="1"/>
    <col min="11269" max="11269" width="6" style="8" customWidth="1"/>
    <col min="11270" max="11270" width="5.125" style="8" customWidth="1"/>
    <col min="11271" max="11271" width="5.75" style="8" customWidth="1"/>
    <col min="11272" max="11272" width="3.125" style="8" customWidth="1"/>
    <col min="11273" max="11273" width="12.875" style="8" customWidth="1"/>
    <col min="11274" max="11274" width="2.875" style="8" customWidth="1"/>
    <col min="11275" max="11275" width="83.875" style="8" customWidth="1"/>
    <col min="11276" max="11520" width="11.375" style="8"/>
    <col min="11521" max="11521" width="16.75" style="8" customWidth="1"/>
    <col min="11522" max="11522" width="11.125" style="8" customWidth="1"/>
    <col min="11523" max="11523" width="3.75" style="8" bestFit="1" customWidth="1"/>
    <col min="11524" max="11524" width="11.125" style="8" customWidth="1"/>
    <col min="11525" max="11525" width="6" style="8" customWidth="1"/>
    <col min="11526" max="11526" width="5.125" style="8" customWidth="1"/>
    <col min="11527" max="11527" width="5.75" style="8" customWidth="1"/>
    <col min="11528" max="11528" width="3.125" style="8" customWidth="1"/>
    <col min="11529" max="11529" width="12.875" style="8" customWidth="1"/>
    <col min="11530" max="11530" width="2.875" style="8" customWidth="1"/>
    <col min="11531" max="11531" width="83.875" style="8" customWidth="1"/>
    <col min="11532" max="11776" width="11.375" style="8"/>
    <col min="11777" max="11777" width="16.75" style="8" customWidth="1"/>
    <col min="11778" max="11778" width="11.125" style="8" customWidth="1"/>
    <col min="11779" max="11779" width="3.75" style="8" bestFit="1" customWidth="1"/>
    <col min="11780" max="11780" width="11.125" style="8" customWidth="1"/>
    <col min="11781" max="11781" width="6" style="8" customWidth="1"/>
    <col min="11782" max="11782" width="5.125" style="8" customWidth="1"/>
    <col min="11783" max="11783" width="5.75" style="8" customWidth="1"/>
    <col min="11784" max="11784" width="3.125" style="8" customWidth="1"/>
    <col min="11785" max="11785" width="12.875" style="8" customWidth="1"/>
    <col min="11786" max="11786" width="2.875" style="8" customWidth="1"/>
    <col min="11787" max="11787" width="83.875" style="8" customWidth="1"/>
    <col min="11788" max="12032" width="11.375" style="8"/>
    <col min="12033" max="12033" width="16.75" style="8" customWidth="1"/>
    <col min="12034" max="12034" width="11.125" style="8" customWidth="1"/>
    <col min="12035" max="12035" width="3.75" style="8" bestFit="1" customWidth="1"/>
    <col min="12036" max="12036" width="11.125" style="8" customWidth="1"/>
    <col min="12037" max="12037" width="6" style="8" customWidth="1"/>
    <col min="12038" max="12038" width="5.125" style="8" customWidth="1"/>
    <col min="12039" max="12039" width="5.75" style="8" customWidth="1"/>
    <col min="12040" max="12040" width="3.125" style="8" customWidth="1"/>
    <col min="12041" max="12041" width="12.875" style="8" customWidth="1"/>
    <col min="12042" max="12042" width="2.875" style="8" customWidth="1"/>
    <col min="12043" max="12043" width="83.875" style="8" customWidth="1"/>
    <col min="12044" max="12288" width="11.375" style="8"/>
    <col min="12289" max="12289" width="16.75" style="8" customWidth="1"/>
    <col min="12290" max="12290" width="11.125" style="8" customWidth="1"/>
    <col min="12291" max="12291" width="3.75" style="8" bestFit="1" customWidth="1"/>
    <col min="12292" max="12292" width="11.125" style="8" customWidth="1"/>
    <col min="12293" max="12293" width="6" style="8" customWidth="1"/>
    <col min="12294" max="12294" width="5.125" style="8" customWidth="1"/>
    <col min="12295" max="12295" width="5.75" style="8" customWidth="1"/>
    <col min="12296" max="12296" width="3.125" style="8" customWidth="1"/>
    <col min="12297" max="12297" width="12.875" style="8" customWidth="1"/>
    <col min="12298" max="12298" width="2.875" style="8" customWidth="1"/>
    <col min="12299" max="12299" width="83.875" style="8" customWidth="1"/>
    <col min="12300" max="12544" width="11.375" style="8"/>
    <col min="12545" max="12545" width="16.75" style="8" customWidth="1"/>
    <col min="12546" max="12546" width="11.125" style="8" customWidth="1"/>
    <col min="12547" max="12547" width="3.75" style="8" bestFit="1" customWidth="1"/>
    <col min="12548" max="12548" width="11.125" style="8" customWidth="1"/>
    <col min="12549" max="12549" width="6" style="8" customWidth="1"/>
    <col min="12550" max="12550" width="5.125" style="8" customWidth="1"/>
    <col min="12551" max="12551" width="5.75" style="8" customWidth="1"/>
    <col min="12552" max="12552" width="3.125" style="8" customWidth="1"/>
    <col min="12553" max="12553" width="12.875" style="8" customWidth="1"/>
    <col min="12554" max="12554" width="2.875" style="8" customWidth="1"/>
    <col min="12555" max="12555" width="83.875" style="8" customWidth="1"/>
    <col min="12556" max="12800" width="11.375" style="8"/>
    <col min="12801" max="12801" width="16.75" style="8" customWidth="1"/>
    <col min="12802" max="12802" width="11.125" style="8" customWidth="1"/>
    <col min="12803" max="12803" width="3.75" style="8" bestFit="1" customWidth="1"/>
    <col min="12804" max="12804" width="11.125" style="8" customWidth="1"/>
    <col min="12805" max="12805" width="6" style="8" customWidth="1"/>
    <col min="12806" max="12806" width="5.125" style="8" customWidth="1"/>
    <col min="12807" max="12807" width="5.75" style="8" customWidth="1"/>
    <col min="12808" max="12808" width="3.125" style="8" customWidth="1"/>
    <col min="12809" max="12809" width="12.875" style="8" customWidth="1"/>
    <col min="12810" max="12810" width="2.875" style="8" customWidth="1"/>
    <col min="12811" max="12811" width="83.875" style="8" customWidth="1"/>
    <col min="12812" max="13056" width="11.375" style="8"/>
    <col min="13057" max="13057" width="16.75" style="8" customWidth="1"/>
    <col min="13058" max="13058" width="11.125" style="8" customWidth="1"/>
    <col min="13059" max="13059" width="3.75" style="8" bestFit="1" customWidth="1"/>
    <col min="13060" max="13060" width="11.125" style="8" customWidth="1"/>
    <col min="13061" max="13061" width="6" style="8" customWidth="1"/>
    <col min="13062" max="13062" width="5.125" style="8" customWidth="1"/>
    <col min="13063" max="13063" width="5.75" style="8" customWidth="1"/>
    <col min="13064" max="13064" width="3.125" style="8" customWidth="1"/>
    <col min="13065" max="13065" width="12.875" style="8" customWidth="1"/>
    <col min="13066" max="13066" width="2.875" style="8" customWidth="1"/>
    <col min="13067" max="13067" width="83.875" style="8" customWidth="1"/>
    <col min="13068" max="13312" width="11.375" style="8"/>
    <col min="13313" max="13313" width="16.75" style="8" customWidth="1"/>
    <col min="13314" max="13314" width="11.125" style="8" customWidth="1"/>
    <col min="13315" max="13315" width="3.75" style="8" bestFit="1" customWidth="1"/>
    <col min="13316" max="13316" width="11.125" style="8" customWidth="1"/>
    <col min="13317" max="13317" width="6" style="8" customWidth="1"/>
    <col min="13318" max="13318" width="5.125" style="8" customWidth="1"/>
    <col min="13319" max="13319" width="5.75" style="8" customWidth="1"/>
    <col min="13320" max="13320" width="3.125" style="8" customWidth="1"/>
    <col min="13321" max="13321" width="12.875" style="8" customWidth="1"/>
    <col min="13322" max="13322" width="2.875" style="8" customWidth="1"/>
    <col min="13323" max="13323" width="83.875" style="8" customWidth="1"/>
    <col min="13324" max="13568" width="11.375" style="8"/>
    <col min="13569" max="13569" width="16.75" style="8" customWidth="1"/>
    <col min="13570" max="13570" width="11.125" style="8" customWidth="1"/>
    <col min="13571" max="13571" width="3.75" style="8" bestFit="1" customWidth="1"/>
    <col min="13572" max="13572" width="11.125" style="8" customWidth="1"/>
    <col min="13573" max="13573" width="6" style="8" customWidth="1"/>
    <col min="13574" max="13574" width="5.125" style="8" customWidth="1"/>
    <col min="13575" max="13575" width="5.75" style="8" customWidth="1"/>
    <col min="13576" max="13576" width="3.125" style="8" customWidth="1"/>
    <col min="13577" max="13577" width="12.875" style="8" customWidth="1"/>
    <col min="13578" max="13578" width="2.875" style="8" customWidth="1"/>
    <col min="13579" max="13579" width="83.875" style="8" customWidth="1"/>
    <col min="13580" max="13824" width="11.375" style="8"/>
    <col min="13825" max="13825" width="16.75" style="8" customWidth="1"/>
    <col min="13826" max="13826" width="11.125" style="8" customWidth="1"/>
    <col min="13827" max="13827" width="3.75" style="8" bestFit="1" customWidth="1"/>
    <col min="13828" max="13828" width="11.125" style="8" customWidth="1"/>
    <col min="13829" max="13829" width="6" style="8" customWidth="1"/>
    <col min="13830" max="13830" width="5.125" style="8" customWidth="1"/>
    <col min="13831" max="13831" width="5.75" style="8" customWidth="1"/>
    <col min="13832" max="13832" width="3.125" style="8" customWidth="1"/>
    <col min="13833" max="13833" width="12.875" style="8" customWidth="1"/>
    <col min="13834" max="13834" width="2.875" style="8" customWidth="1"/>
    <col min="13835" max="13835" width="83.875" style="8" customWidth="1"/>
    <col min="13836" max="14080" width="11.375" style="8"/>
    <col min="14081" max="14081" width="16.75" style="8" customWidth="1"/>
    <col min="14082" max="14082" width="11.125" style="8" customWidth="1"/>
    <col min="14083" max="14083" width="3.75" style="8" bestFit="1" customWidth="1"/>
    <col min="14084" max="14084" width="11.125" style="8" customWidth="1"/>
    <col min="14085" max="14085" width="6" style="8" customWidth="1"/>
    <col min="14086" max="14086" width="5.125" style="8" customWidth="1"/>
    <col min="14087" max="14087" width="5.75" style="8" customWidth="1"/>
    <col min="14088" max="14088" width="3.125" style="8" customWidth="1"/>
    <col min="14089" max="14089" width="12.875" style="8" customWidth="1"/>
    <col min="14090" max="14090" width="2.875" style="8" customWidth="1"/>
    <col min="14091" max="14091" width="83.875" style="8" customWidth="1"/>
    <col min="14092" max="14336" width="11.375" style="8"/>
    <col min="14337" max="14337" width="16.75" style="8" customWidth="1"/>
    <col min="14338" max="14338" width="11.125" style="8" customWidth="1"/>
    <col min="14339" max="14339" width="3.75" style="8" bestFit="1" customWidth="1"/>
    <col min="14340" max="14340" width="11.125" style="8" customWidth="1"/>
    <col min="14341" max="14341" width="6" style="8" customWidth="1"/>
    <col min="14342" max="14342" width="5.125" style="8" customWidth="1"/>
    <col min="14343" max="14343" width="5.75" style="8" customWidth="1"/>
    <col min="14344" max="14344" width="3.125" style="8" customWidth="1"/>
    <col min="14345" max="14345" width="12.875" style="8" customWidth="1"/>
    <col min="14346" max="14346" width="2.875" style="8" customWidth="1"/>
    <col min="14347" max="14347" width="83.875" style="8" customWidth="1"/>
    <col min="14348" max="14592" width="11.375" style="8"/>
    <col min="14593" max="14593" width="16.75" style="8" customWidth="1"/>
    <col min="14594" max="14594" width="11.125" style="8" customWidth="1"/>
    <col min="14595" max="14595" width="3.75" style="8" bestFit="1" customWidth="1"/>
    <col min="14596" max="14596" width="11.125" style="8" customWidth="1"/>
    <col min="14597" max="14597" width="6" style="8" customWidth="1"/>
    <col min="14598" max="14598" width="5.125" style="8" customWidth="1"/>
    <col min="14599" max="14599" width="5.75" style="8" customWidth="1"/>
    <col min="14600" max="14600" width="3.125" style="8" customWidth="1"/>
    <col min="14601" max="14601" width="12.875" style="8" customWidth="1"/>
    <col min="14602" max="14602" width="2.875" style="8" customWidth="1"/>
    <col min="14603" max="14603" width="83.875" style="8" customWidth="1"/>
    <col min="14604" max="14848" width="11.375" style="8"/>
    <col min="14849" max="14849" width="16.75" style="8" customWidth="1"/>
    <col min="14850" max="14850" width="11.125" style="8" customWidth="1"/>
    <col min="14851" max="14851" width="3.75" style="8" bestFit="1" customWidth="1"/>
    <col min="14852" max="14852" width="11.125" style="8" customWidth="1"/>
    <col min="14853" max="14853" width="6" style="8" customWidth="1"/>
    <col min="14854" max="14854" width="5.125" style="8" customWidth="1"/>
    <col min="14855" max="14855" width="5.75" style="8" customWidth="1"/>
    <col min="14856" max="14856" width="3.125" style="8" customWidth="1"/>
    <col min="14857" max="14857" width="12.875" style="8" customWidth="1"/>
    <col min="14858" max="14858" width="2.875" style="8" customWidth="1"/>
    <col min="14859" max="14859" width="83.875" style="8" customWidth="1"/>
    <col min="14860" max="15104" width="11.375" style="8"/>
    <col min="15105" max="15105" width="16.75" style="8" customWidth="1"/>
    <col min="15106" max="15106" width="11.125" style="8" customWidth="1"/>
    <col min="15107" max="15107" width="3.75" style="8" bestFit="1" customWidth="1"/>
    <col min="15108" max="15108" width="11.125" style="8" customWidth="1"/>
    <col min="15109" max="15109" width="6" style="8" customWidth="1"/>
    <col min="15110" max="15110" width="5.125" style="8" customWidth="1"/>
    <col min="15111" max="15111" width="5.75" style="8" customWidth="1"/>
    <col min="15112" max="15112" width="3.125" style="8" customWidth="1"/>
    <col min="15113" max="15113" width="12.875" style="8" customWidth="1"/>
    <col min="15114" max="15114" width="2.875" style="8" customWidth="1"/>
    <col min="15115" max="15115" width="83.875" style="8" customWidth="1"/>
    <col min="15116" max="15360" width="11.375" style="8"/>
    <col min="15361" max="15361" width="16.75" style="8" customWidth="1"/>
    <col min="15362" max="15362" width="11.125" style="8" customWidth="1"/>
    <col min="15363" max="15363" width="3.75" style="8" bestFit="1" customWidth="1"/>
    <col min="15364" max="15364" width="11.125" style="8" customWidth="1"/>
    <col min="15365" max="15365" width="6" style="8" customWidth="1"/>
    <col min="15366" max="15366" width="5.125" style="8" customWidth="1"/>
    <col min="15367" max="15367" width="5.75" style="8" customWidth="1"/>
    <col min="15368" max="15368" width="3.125" style="8" customWidth="1"/>
    <col min="15369" max="15369" width="12.875" style="8" customWidth="1"/>
    <col min="15370" max="15370" width="2.875" style="8" customWidth="1"/>
    <col min="15371" max="15371" width="83.875" style="8" customWidth="1"/>
    <col min="15372" max="15616" width="11.375" style="8"/>
    <col min="15617" max="15617" width="16.75" style="8" customWidth="1"/>
    <col min="15618" max="15618" width="11.125" style="8" customWidth="1"/>
    <col min="15619" max="15619" width="3.75" style="8" bestFit="1" customWidth="1"/>
    <col min="15620" max="15620" width="11.125" style="8" customWidth="1"/>
    <col min="15621" max="15621" width="6" style="8" customWidth="1"/>
    <col min="15622" max="15622" width="5.125" style="8" customWidth="1"/>
    <col min="15623" max="15623" width="5.75" style="8" customWidth="1"/>
    <col min="15624" max="15624" width="3.125" style="8" customWidth="1"/>
    <col min="15625" max="15625" width="12.875" style="8" customWidth="1"/>
    <col min="15626" max="15626" width="2.875" style="8" customWidth="1"/>
    <col min="15627" max="15627" width="83.875" style="8" customWidth="1"/>
    <col min="15628" max="15872" width="11.375" style="8"/>
    <col min="15873" max="15873" width="16.75" style="8" customWidth="1"/>
    <col min="15874" max="15874" width="11.125" style="8" customWidth="1"/>
    <col min="15875" max="15875" width="3.75" style="8" bestFit="1" customWidth="1"/>
    <col min="15876" max="15876" width="11.125" style="8" customWidth="1"/>
    <col min="15877" max="15877" width="6" style="8" customWidth="1"/>
    <col min="15878" max="15878" width="5.125" style="8" customWidth="1"/>
    <col min="15879" max="15879" width="5.75" style="8" customWidth="1"/>
    <col min="15880" max="15880" width="3.125" style="8" customWidth="1"/>
    <col min="15881" max="15881" width="12.875" style="8" customWidth="1"/>
    <col min="15882" max="15882" width="2.875" style="8" customWidth="1"/>
    <col min="15883" max="15883" width="83.875" style="8" customWidth="1"/>
    <col min="15884" max="16128" width="11.375" style="8"/>
    <col min="16129" max="16129" width="16.75" style="8" customWidth="1"/>
    <col min="16130" max="16130" width="11.125" style="8" customWidth="1"/>
    <col min="16131" max="16131" width="3.75" style="8" bestFit="1" customWidth="1"/>
    <col min="16132" max="16132" width="11.125" style="8" customWidth="1"/>
    <col min="16133" max="16133" width="6" style="8" customWidth="1"/>
    <col min="16134" max="16134" width="5.125" style="8" customWidth="1"/>
    <col min="16135" max="16135" width="5.75" style="8" customWidth="1"/>
    <col min="16136" max="16136" width="3.125" style="8" customWidth="1"/>
    <col min="16137" max="16137" width="12.875" style="8" customWidth="1"/>
    <col min="16138" max="16138" width="2.875" style="8" customWidth="1"/>
    <col min="16139" max="16139" width="83.875" style="8" customWidth="1"/>
    <col min="16140" max="16384" width="11.375" style="8"/>
  </cols>
  <sheetData>
    <row r="1" spans="1:16" ht="30" customHeight="1" x14ac:dyDescent="0.15">
      <c r="A1" s="7" t="s">
        <v>55</v>
      </c>
      <c r="B1" s="7"/>
      <c r="D1" s="204" t="s">
        <v>25</v>
      </c>
      <c r="E1" s="204"/>
      <c r="F1" s="204"/>
      <c r="G1" s="204"/>
      <c r="H1" s="204"/>
      <c r="I1" s="204"/>
      <c r="J1" s="204"/>
      <c r="K1" s="204"/>
      <c r="L1" s="204"/>
      <c r="M1" s="204"/>
    </row>
    <row r="2" spans="1:16" ht="30" customHeight="1" x14ac:dyDescent="0.15">
      <c r="A2" s="207" t="str">
        <f ca="1">RIGHT(CELL("filename",A2),
 LEN(CELL("filename",A2))
       -FIND("]",CELL("filename",A2)))</f>
        <v>③年月支払分</v>
      </c>
      <c r="B2" s="207"/>
      <c r="C2" s="207"/>
      <c r="D2" s="207"/>
      <c r="E2" s="207"/>
      <c r="F2" s="207"/>
      <c r="G2" s="207"/>
      <c r="H2" s="207"/>
      <c r="I2" s="207"/>
      <c r="J2" s="207"/>
      <c r="K2" s="207"/>
      <c r="L2" s="207"/>
      <c r="M2" s="207"/>
    </row>
    <row r="3" spans="1:16" ht="30" customHeight="1" x14ac:dyDescent="0.15">
      <c r="A3" s="205" t="s">
        <v>30</v>
      </c>
      <c r="B3" s="205"/>
      <c r="C3" s="205" t="str">
        <f>IF('人件費総括表・遂行状況（様式8号別紙2-1）'!$B$3="",
     "",
     '人件費総括表・遂行状況（様式8号別紙2-1）'!$B$3)</f>
        <v/>
      </c>
      <c r="D3" s="205"/>
      <c r="E3" s="205"/>
      <c r="F3" s="105"/>
      <c r="G3" s="9"/>
      <c r="H3" s="9"/>
      <c r="I3" s="9"/>
      <c r="J3" s="9"/>
      <c r="K3" s="9"/>
      <c r="L3" s="9"/>
      <c r="M3" s="9"/>
    </row>
    <row r="4" spans="1:16" ht="30" customHeight="1" x14ac:dyDescent="0.15">
      <c r="A4" s="198" t="s">
        <v>14</v>
      </c>
      <c r="B4" s="198"/>
      <c r="C4" s="205" t="str">
        <f>IF(従業員別人件費総括表!$B$5="",
     "",
     従業員別人件費総括表!$B$5)</f>
        <v/>
      </c>
      <c r="D4" s="205"/>
      <c r="E4" s="205"/>
      <c r="F4" s="105"/>
      <c r="G4" s="10"/>
      <c r="H4" s="10"/>
      <c r="I4" s="10"/>
    </row>
    <row r="5" spans="1:16" ht="30" customHeight="1" x14ac:dyDescent="0.15">
      <c r="A5" s="198" t="s">
        <v>15</v>
      </c>
      <c r="B5" s="198"/>
      <c r="C5" s="199">
        <f>従業員別人件費総括表!C7</f>
        <v>0</v>
      </c>
      <c r="D5" s="199"/>
      <c r="E5" s="199"/>
      <c r="F5" s="10" t="s">
        <v>4</v>
      </c>
      <c r="H5" s="10"/>
      <c r="I5" s="10"/>
    </row>
    <row r="6" spans="1:16" ht="30" customHeight="1" thickBot="1" x14ac:dyDescent="0.2">
      <c r="A6" s="12" t="s">
        <v>29</v>
      </c>
      <c r="B6" s="12"/>
    </row>
    <row r="7" spans="1:16" s="13" customFormat="1" ht="22.5" customHeight="1" thickBot="1" x14ac:dyDescent="0.2">
      <c r="A7" s="208" t="s">
        <v>31</v>
      </c>
      <c r="B7" s="201"/>
      <c r="C7" s="202" t="s">
        <v>16</v>
      </c>
      <c r="D7" s="202"/>
      <c r="E7" s="202"/>
      <c r="F7" s="111" t="s">
        <v>49</v>
      </c>
      <c r="G7" s="187" t="s">
        <v>17</v>
      </c>
      <c r="H7" s="203"/>
      <c r="I7" s="203"/>
      <c r="J7" s="188"/>
      <c r="K7" s="187" t="s">
        <v>18</v>
      </c>
      <c r="L7" s="188"/>
      <c r="M7" s="14" t="s">
        <v>28</v>
      </c>
      <c r="N7" s="15" t="s">
        <v>19</v>
      </c>
      <c r="O7" s="16"/>
    </row>
    <row r="8" spans="1:16" ht="22.5" customHeight="1" x14ac:dyDescent="0.15">
      <c r="A8" s="135"/>
      <c r="B8" s="162" t="str">
        <f>IF(テーブル141540[[#This Row],[列1]]="",
    "",
    TEXT(テーブル141540[[#This Row],[列1]],"(aaa)"))</f>
        <v/>
      </c>
      <c r="C8" s="151" t="s">
        <v>32</v>
      </c>
      <c r="D8" s="17" t="s">
        <v>13</v>
      </c>
      <c r="E8" s="152" t="s">
        <v>32</v>
      </c>
      <c r="F8" s="153" t="s">
        <v>32</v>
      </c>
      <c r="G8" s="18">
        <f>IF(OR(テーブル141540[[#This Row],[列2]]="",
          テーブル141540[[#This Row],[列4]]=""),
     0,
     IFERROR(HOUR(テーブル141540[[#This Row],[列4]]-テーブル141540[[#This Row],[列15]]-テーブル141540[[#This Row],[列2]]),
                  IFERROR(HOUR(テーブル141540[[#This Row],[列4]]-テーブル141540[[#This Row],[列2]]),
                               0)))</f>
        <v>0</v>
      </c>
      <c r="H8" s="19" t="s">
        <v>22</v>
      </c>
      <c r="I8" s="20" t="str">
        <f>IF(OR(テーブル141540[[#This Row],[列2]]="",
          テーブル141540[[#This Row],[列4]]=""),
     "00",
     IF(ISERROR(MINUTE(テーブル141540[[#This Row],[列4]]-テーブル141540[[#This Row],[列15]]-テーブル141540[[#This Row],[列2]])),
        IF(ISERROR(MINUTE(テーブル141540[[#This Row],[列4]]-テーブル141540[[#This Row],[列2]])),
           "00",
           IF(MINUTE(テーブル141540[[#This Row],[列4]]-テーブル141540[[#This Row],[列2]])&lt;30,
              "00",
              30)),
        IF(MINUTE(テーブル141540[[#This Row],[列4]]-テーブル141540[[#This Row],[列15]]-テーブル141540[[#This Row],[列2]])&lt;30,
           "00",
           30)))</f>
        <v>00</v>
      </c>
      <c r="J8" s="21" t="s">
        <v>23</v>
      </c>
      <c r="K8" s="22">
        <f>IFERROR((テーブル141540[[#This Row],[列5]]+テーブル141540[[#This Row],[列7]]/60)*$C$5,"")</f>
        <v>0</v>
      </c>
      <c r="L8" s="23" t="s">
        <v>4</v>
      </c>
      <c r="M8" s="147"/>
      <c r="N8" s="24"/>
      <c r="O8" s="50"/>
      <c r="P8" s="25"/>
    </row>
    <row r="9" spans="1:16" ht="22.5" customHeight="1" x14ac:dyDescent="0.15">
      <c r="A9" s="137"/>
      <c r="B9" s="159" t="str">
        <f>IF(テーブル141540[[#This Row],[列1]]="",
    "",
    TEXT(テーブル141540[[#This Row],[列1]],"(aaa)"))</f>
        <v/>
      </c>
      <c r="C9" s="138" t="s">
        <v>32</v>
      </c>
      <c r="D9" s="59" t="s">
        <v>13</v>
      </c>
      <c r="E9" s="143" t="s">
        <v>32</v>
      </c>
      <c r="F9" s="144" t="s">
        <v>32</v>
      </c>
      <c r="G9" s="27">
        <f>IF(OR(テーブル141540[[#This Row],[列2]]="",
          テーブル141540[[#This Row],[列4]]=""),
     0,
     IFERROR(HOUR(テーブル141540[[#This Row],[列4]]-テーブル141540[[#This Row],[列15]]-テーブル141540[[#This Row],[列2]]),
                  IFERROR(HOUR(テーブル141540[[#This Row],[列4]]-テーブル141540[[#This Row],[列2]]),
                               0)))</f>
        <v>0</v>
      </c>
      <c r="H9" s="28" t="s">
        <v>22</v>
      </c>
      <c r="I9" s="29" t="str">
        <f>IF(OR(テーブル141540[[#This Row],[列2]]="",
          テーブル141540[[#This Row],[列4]]=""),
     "00",
     IF(ISERROR(MINUTE(テーブル141540[[#This Row],[列4]]-テーブル141540[[#This Row],[列15]]-テーブル141540[[#This Row],[列2]])),
        IF(ISERROR(MINUTE(テーブル141540[[#This Row],[列4]]-テーブル141540[[#This Row],[列2]])),
           "00",
           IF(MINUTE(テーブル141540[[#This Row],[列4]]-テーブル141540[[#This Row],[列2]])&lt;30,
              "00",
              30)),
        IF(MINUTE(テーブル141540[[#This Row],[列4]]-テーブル141540[[#This Row],[列15]]-テーブル141540[[#This Row],[列2]])&lt;30,
           "00",
           30)))</f>
        <v>00</v>
      </c>
      <c r="J9" s="30" t="s">
        <v>23</v>
      </c>
      <c r="K9" s="31">
        <f>IFERROR((テーブル141540[[#This Row],[列5]]+テーブル141540[[#This Row],[列7]]/60)*$C$5,"")</f>
        <v>0</v>
      </c>
      <c r="L9" s="32" t="s">
        <v>4</v>
      </c>
      <c r="M9" s="148"/>
      <c r="N9" s="33"/>
      <c r="O9" s="50"/>
      <c r="P9" s="25"/>
    </row>
    <row r="10" spans="1:16" ht="22.5" customHeight="1" x14ac:dyDescent="0.15">
      <c r="A10" s="137"/>
      <c r="B10" s="160" t="str">
        <f>IF(テーブル141540[[#This Row],[列1]]="",
    "",
    TEXT(テーブル141540[[#This Row],[列1]],"(aaa)"))</f>
        <v/>
      </c>
      <c r="C10" s="138" t="s">
        <v>32</v>
      </c>
      <c r="D10" s="59" t="s">
        <v>13</v>
      </c>
      <c r="E10" s="143" t="s">
        <v>32</v>
      </c>
      <c r="F10" s="144" t="s">
        <v>32</v>
      </c>
      <c r="G10" s="27">
        <f>IF(OR(テーブル141540[[#This Row],[列2]]="",
          テーブル141540[[#This Row],[列4]]=""),
     0,
     IFERROR(HOUR(テーブル141540[[#This Row],[列4]]-テーブル141540[[#This Row],[列15]]-テーブル141540[[#This Row],[列2]]),
                  IFERROR(HOUR(テーブル141540[[#This Row],[列4]]-テーブル141540[[#This Row],[列2]]),
                               0)))</f>
        <v>0</v>
      </c>
      <c r="H10" s="28" t="s">
        <v>22</v>
      </c>
      <c r="I10" s="34" t="str">
        <f>IF(OR(テーブル141540[[#This Row],[列2]]="",
          テーブル141540[[#This Row],[列4]]=""),
     "00",
     IF(ISERROR(MINUTE(テーブル141540[[#This Row],[列4]]-テーブル141540[[#This Row],[列15]]-テーブル141540[[#This Row],[列2]])),
        IF(ISERROR(MINUTE(テーブル141540[[#This Row],[列4]]-テーブル141540[[#This Row],[列2]])),
           "00",
           IF(MINUTE(テーブル141540[[#This Row],[列4]]-テーブル141540[[#This Row],[列2]])&lt;30,
              "00",
              30)),
        IF(MINUTE(テーブル141540[[#This Row],[列4]]-テーブル141540[[#This Row],[列15]]-テーブル141540[[#This Row],[列2]])&lt;30,
           "00",
           30)))</f>
        <v>00</v>
      </c>
      <c r="J10" s="30" t="s">
        <v>23</v>
      </c>
      <c r="K10" s="31">
        <f>IFERROR((テーブル141540[[#This Row],[列5]]+テーブル141540[[#This Row],[列7]]/60)*$C$5,"")</f>
        <v>0</v>
      </c>
      <c r="L10" s="32" t="s">
        <v>4</v>
      </c>
      <c r="M10" s="149"/>
      <c r="N10" s="33"/>
      <c r="O10" s="50"/>
      <c r="P10" s="25"/>
    </row>
    <row r="11" spans="1:16" ht="22.5" customHeight="1" x14ac:dyDescent="0.15">
      <c r="A11" s="137"/>
      <c r="B11" s="160" t="str">
        <f>IF(テーブル141540[[#This Row],[列1]]="",
    "",
    TEXT(テーブル141540[[#This Row],[列1]],"(aaa)"))</f>
        <v/>
      </c>
      <c r="C11" s="138" t="s">
        <v>20</v>
      </c>
      <c r="D11" s="59" t="s">
        <v>21</v>
      </c>
      <c r="E11" s="143" t="s">
        <v>20</v>
      </c>
      <c r="F11" s="144" t="s">
        <v>32</v>
      </c>
      <c r="G11" s="27">
        <f>IF(OR(テーブル141540[[#This Row],[列2]]="",
          テーブル141540[[#This Row],[列4]]=""),
     0,
     IFERROR(HOUR(テーブル141540[[#This Row],[列4]]-テーブル141540[[#This Row],[列15]]-テーブル141540[[#This Row],[列2]]),
                  IFERROR(HOUR(テーブル141540[[#This Row],[列4]]-テーブル141540[[#This Row],[列2]]),
                               0)))</f>
        <v>0</v>
      </c>
      <c r="H11" s="28" t="s">
        <v>22</v>
      </c>
      <c r="I11" s="34" t="str">
        <f>IF(OR(テーブル141540[[#This Row],[列2]]="",
          テーブル141540[[#This Row],[列4]]=""),
     "00",
     IF(ISERROR(MINUTE(テーブル141540[[#This Row],[列4]]-テーブル141540[[#This Row],[列15]]-テーブル141540[[#This Row],[列2]])),
        IF(ISERROR(MINUTE(テーブル141540[[#This Row],[列4]]-テーブル141540[[#This Row],[列2]])),
           "00",
           IF(MINUTE(テーブル141540[[#This Row],[列4]]-テーブル141540[[#This Row],[列2]])&lt;30,
              "00",
              30)),
        IF(MINUTE(テーブル141540[[#This Row],[列4]]-テーブル141540[[#This Row],[列15]]-テーブル141540[[#This Row],[列2]])&lt;30,
           "00",
           30)))</f>
        <v>00</v>
      </c>
      <c r="J11" s="30" t="s">
        <v>23</v>
      </c>
      <c r="K11" s="31">
        <f>IFERROR((テーブル141540[[#This Row],[列5]]+テーブル141540[[#This Row],[列7]]/60)*$C$5,"")</f>
        <v>0</v>
      </c>
      <c r="L11" s="32" t="s">
        <v>4</v>
      </c>
      <c r="M11" s="149"/>
      <c r="N11" s="33"/>
      <c r="O11" s="50"/>
      <c r="P11" s="25"/>
    </row>
    <row r="12" spans="1:16" ht="22.5" customHeight="1" x14ac:dyDescent="0.15">
      <c r="A12" s="137"/>
      <c r="B12" s="160" t="str">
        <f>IF(テーブル141540[[#This Row],[列1]]="",
    "",
    TEXT(テーブル141540[[#This Row],[列1]],"(aaa)"))</f>
        <v/>
      </c>
      <c r="C12" s="138" t="s">
        <v>20</v>
      </c>
      <c r="D12" s="59" t="s">
        <v>21</v>
      </c>
      <c r="E12" s="143" t="s">
        <v>20</v>
      </c>
      <c r="F12" s="144" t="s">
        <v>32</v>
      </c>
      <c r="G12" s="27">
        <f>IF(OR(テーブル141540[[#This Row],[列2]]="",
          テーブル141540[[#This Row],[列4]]=""),
     0,
     IFERROR(HOUR(テーブル141540[[#This Row],[列4]]-テーブル141540[[#This Row],[列15]]-テーブル141540[[#This Row],[列2]]),
                  IFERROR(HOUR(テーブル141540[[#This Row],[列4]]-テーブル141540[[#This Row],[列2]]),
                               0)))</f>
        <v>0</v>
      </c>
      <c r="H12" s="28" t="s">
        <v>22</v>
      </c>
      <c r="I12" s="34" t="str">
        <f>IF(OR(テーブル141540[[#This Row],[列2]]="",
          テーブル141540[[#This Row],[列4]]=""),
     "00",
     IF(ISERROR(MINUTE(テーブル141540[[#This Row],[列4]]-テーブル141540[[#This Row],[列15]]-テーブル141540[[#This Row],[列2]])),
        IF(ISERROR(MINUTE(テーブル141540[[#This Row],[列4]]-テーブル141540[[#This Row],[列2]])),
           "00",
           IF(MINUTE(テーブル141540[[#This Row],[列4]]-テーブル141540[[#This Row],[列2]])&lt;30,
              "00",
              30)),
        IF(MINUTE(テーブル141540[[#This Row],[列4]]-テーブル141540[[#This Row],[列15]]-テーブル141540[[#This Row],[列2]])&lt;30,
           "00",
           30)))</f>
        <v>00</v>
      </c>
      <c r="J12" s="30" t="s">
        <v>23</v>
      </c>
      <c r="K12" s="31">
        <f>IFERROR((テーブル141540[[#This Row],[列5]]+テーブル141540[[#This Row],[列7]]/60)*$C$5,"")</f>
        <v>0</v>
      </c>
      <c r="L12" s="32" t="s">
        <v>4</v>
      </c>
      <c r="M12" s="149"/>
      <c r="N12" s="33"/>
      <c r="O12" s="50"/>
      <c r="P12" s="25"/>
    </row>
    <row r="13" spans="1:16" ht="22.5" customHeight="1" x14ac:dyDescent="0.15">
      <c r="A13" s="137"/>
      <c r="B13" s="160" t="str">
        <f>IF(テーブル141540[[#This Row],[列1]]="",
    "",
    TEXT(テーブル141540[[#This Row],[列1]],"(aaa)"))</f>
        <v/>
      </c>
      <c r="C13" s="138" t="s">
        <v>20</v>
      </c>
      <c r="D13" s="59" t="s">
        <v>21</v>
      </c>
      <c r="E13" s="143" t="s">
        <v>20</v>
      </c>
      <c r="F13" s="144" t="s">
        <v>32</v>
      </c>
      <c r="G13" s="27">
        <f>IF(OR(テーブル141540[[#This Row],[列2]]="",
          テーブル141540[[#This Row],[列4]]=""),
     0,
     IFERROR(HOUR(テーブル141540[[#This Row],[列4]]-テーブル141540[[#This Row],[列15]]-テーブル141540[[#This Row],[列2]]),
                  IFERROR(HOUR(テーブル141540[[#This Row],[列4]]-テーブル141540[[#This Row],[列2]]),
                               0)))</f>
        <v>0</v>
      </c>
      <c r="H13" s="28" t="s">
        <v>22</v>
      </c>
      <c r="I13" s="34" t="str">
        <f>IF(OR(テーブル141540[[#This Row],[列2]]="",
          テーブル141540[[#This Row],[列4]]=""),
     "00",
     IF(ISERROR(MINUTE(テーブル141540[[#This Row],[列4]]-テーブル141540[[#This Row],[列15]]-テーブル141540[[#This Row],[列2]])),
        IF(ISERROR(MINUTE(テーブル141540[[#This Row],[列4]]-テーブル141540[[#This Row],[列2]])),
           "00",
           IF(MINUTE(テーブル141540[[#This Row],[列4]]-テーブル141540[[#This Row],[列2]])&lt;30,
              "00",
              30)),
        IF(MINUTE(テーブル141540[[#This Row],[列4]]-テーブル141540[[#This Row],[列15]]-テーブル141540[[#This Row],[列2]])&lt;30,
           "00",
           30)))</f>
        <v>00</v>
      </c>
      <c r="J13" s="30" t="s">
        <v>23</v>
      </c>
      <c r="K13" s="31">
        <f>IFERROR((テーブル141540[[#This Row],[列5]]+テーブル141540[[#This Row],[列7]]/60)*$C$5,"")</f>
        <v>0</v>
      </c>
      <c r="L13" s="32" t="s">
        <v>4</v>
      </c>
      <c r="M13" s="149"/>
      <c r="N13" s="33"/>
      <c r="O13" s="50"/>
      <c r="P13" s="25"/>
    </row>
    <row r="14" spans="1:16" ht="22.5" customHeight="1" x14ac:dyDescent="0.15">
      <c r="A14" s="137"/>
      <c r="B14" s="160" t="str">
        <f>IF(テーブル141540[[#This Row],[列1]]="",
    "",
    TEXT(テーブル141540[[#This Row],[列1]],"(aaa)"))</f>
        <v/>
      </c>
      <c r="C14" s="138" t="s">
        <v>20</v>
      </c>
      <c r="D14" s="59" t="s">
        <v>21</v>
      </c>
      <c r="E14" s="143" t="s">
        <v>20</v>
      </c>
      <c r="F14" s="144" t="s">
        <v>32</v>
      </c>
      <c r="G14" s="27">
        <f>IF(OR(テーブル141540[[#This Row],[列2]]="",
          テーブル141540[[#This Row],[列4]]=""),
     0,
     IFERROR(HOUR(テーブル141540[[#This Row],[列4]]-テーブル141540[[#This Row],[列15]]-テーブル141540[[#This Row],[列2]]),
                  IFERROR(HOUR(テーブル141540[[#This Row],[列4]]-テーブル141540[[#This Row],[列2]]),
                               0)))</f>
        <v>0</v>
      </c>
      <c r="H14" s="28" t="s">
        <v>22</v>
      </c>
      <c r="I14" s="34" t="str">
        <f>IF(OR(テーブル141540[[#This Row],[列2]]="",
          テーブル141540[[#This Row],[列4]]=""),
     "00",
     IF(ISERROR(MINUTE(テーブル141540[[#This Row],[列4]]-テーブル141540[[#This Row],[列15]]-テーブル141540[[#This Row],[列2]])),
        IF(ISERROR(MINUTE(テーブル141540[[#This Row],[列4]]-テーブル141540[[#This Row],[列2]])),
           "00",
           IF(MINUTE(テーブル141540[[#This Row],[列4]]-テーブル141540[[#This Row],[列2]])&lt;30,
              "00",
              30)),
        IF(MINUTE(テーブル141540[[#This Row],[列4]]-テーブル141540[[#This Row],[列15]]-テーブル141540[[#This Row],[列2]])&lt;30,
           "00",
           30)))</f>
        <v>00</v>
      </c>
      <c r="J14" s="30" t="s">
        <v>23</v>
      </c>
      <c r="K14" s="31">
        <f>IFERROR((テーブル141540[[#This Row],[列5]]+テーブル141540[[#This Row],[列7]]/60)*$C$5,"")</f>
        <v>0</v>
      </c>
      <c r="L14" s="32" t="s">
        <v>4</v>
      </c>
      <c r="M14" s="149"/>
      <c r="N14" s="33"/>
      <c r="O14" s="50"/>
      <c r="P14" s="25"/>
    </row>
    <row r="15" spans="1:16" ht="22.5" customHeight="1" x14ac:dyDescent="0.15">
      <c r="A15" s="137"/>
      <c r="B15" s="160" t="str">
        <f>IF(テーブル141540[[#This Row],[列1]]="",
    "",
    TEXT(テーブル141540[[#This Row],[列1]],"(aaa)"))</f>
        <v/>
      </c>
      <c r="C15" s="138" t="s">
        <v>20</v>
      </c>
      <c r="D15" s="59" t="s">
        <v>21</v>
      </c>
      <c r="E15" s="143" t="s">
        <v>20</v>
      </c>
      <c r="F15" s="144" t="s">
        <v>32</v>
      </c>
      <c r="G15" s="27">
        <f>IF(OR(テーブル141540[[#This Row],[列2]]="",
          テーブル141540[[#This Row],[列4]]=""),
     0,
     IFERROR(HOUR(テーブル141540[[#This Row],[列4]]-テーブル141540[[#This Row],[列15]]-テーブル141540[[#This Row],[列2]]),
                  IFERROR(HOUR(テーブル141540[[#This Row],[列4]]-テーブル141540[[#This Row],[列2]]),
                               0)))</f>
        <v>0</v>
      </c>
      <c r="H15" s="28" t="s">
        <v>22</v>
      </c>
      <c r="I15" s="34" t="str">
        <f>IF(OR(テーブル141540[[#This Row],[列2]]="",
          テーブル141540[[#This Row],[列4]]=""),
     "00",
     IF(ISERROR(MINUTE(テーブル141540[[#This Row],[列4]]-テーブル141540[[#This Row],[列15]]-テーブル141540[[#This Row],[列2]])),
        IF(ISERROR(MINUTE(テーブル141540[[#This Row],[列4]]-テーブル141540[[#This Row],[列2]])),
           "00",
           IF(MINUTE(テーブル141540[[#This Row],[列4]]-テーブル141540[[#This Row],[列2]])&lt;30,
              "00",
              30)),
        IF(MINUTE(テーブル141540[[#This Row],[列4]]-テーブル141540[[#This Row],[列15]]-テーブル141540[[#This Row],[列2]])&lt;30,
           "00",
           30)))</f>
        <v>00</v>
      </c>
      <c r="J15" s="30" t="s">
        <v>23</v>
      </c>
      <c r="K15" s="31">
        <f>IFERROR((テーブル141540[[#This Row],[列5]]+テーブル141540[[#This Row],[列7]]/60)*$C$5,"")</f>
        <v>0</v>
      </c>
      <c r="L15" s="32" t="s">
        <v>4</v>
      </c>
      <c r="M15" s="149"/>
      <c r="N15" s="33"/>
      <c r="O15" s="50"/>
      <c r="P15" s="25"/>
    </row>
    <row r="16" spans="1:16" ht="22.5" customHeight="1" x14ac:dyDescent="0.15">
      <c r="A16" s="137"/>
      <c r="B16" s="160" t="str">
        <f>IF(テーブル141540[[#This Row],[列1]]="",
    "",
    TEXT(テーブル141540[[#This Row],[列1]],"(aaa)"))</f>
        <v/>
      </c>
      <c r="C16" s="138" t="s">
        <v>20</v>
      </c>
      <c r="D16" s="59" t="s">
        <v>21</v>
      </c>
      <c r="E16" s="143" t="s">
        <v>20</v>
      </c>
      <c r="F16" s="144" t="s">
        <v>32</v>
      </c>
      <c r="G16" s="27">
        <f>IF(OR(テーブル141540[[#This Row],[列2]]="",
          テーブル141540[[#This Row],[列4]]=""),
     0,
     IFERROR(HOUR(テーブル141540[[#This Row],[列4]]-テーブル141540[[#This Row],[列15]]-テーブル141540[[#This Row],[列2]]),
                  IFERROR(HOUR(テーブル141540[[#This Row],[列4]]-テーブル141540[[#This Row],[列2]]),
                               0)))</f>
        <v>0</v>
      </c>
      <c r="H16" s="28" t="s">
        <v>22</v>
      </c>
      <c r="I16" s="34" t="str">
        <f>IF(OR(テーブル141540[[#This Row],[列2]]="",
          テーブル141540[[#This Row],[列4]]=""),
     "00",
     IF(ISERROR(MINUTE(テーブル141540[[#This Row],[列4]]-テーブル141540[[#This Row],[列15]]-テーブル141540[[#This Row],[列2]])),
        IF(ISERROR(MINUTE(テーブル141540[[#This Row],[列4]]-テーブル141540[[#This Row],[列2]])),
           "00",
           IF(MINUTE(テーブル141540[[#This Row],[列4]]-テーブル141540[[#This Row],[列2]])&lt;30,
              "00",
              30)),
        IF(MINUTE(テーブル141540[[#This Row],[列4]]-テーブル141540[[#This Row],[列15]]-テーブル141540[[#This Row],[列2]])&lt;30,
           "00",
           30)))</f>
        <v>00</v>
      </c>
      <c r="J16" s="30" t="s">
        <v>23</v>
      </c>
      <c r="K16" s="31">
        <f>IFERROR((テーブル141540[[#This Row],[列5]]+テーブル141540[[#This Row],[列7]]/60)*$C$5,"")</f>
        <v>0</v>
      </c>
      <c r="L16" s="32" t="s">
        <v>4</v>
      </c>
      <c r="M16" s="149"/>
      <c r="N16" s="33"/>
      <c r="O16" s="50"/>
      <c r="P16" s="25"/>
    </row>
    <row r="17" spans="1:16" ht="22.5" customHeight="1" x14ac:dyDescent="0.15">
      <c r="A17" s="137"/>
      <c r="B17" s="160" t="str">
        <f>IF(テーブル141540[[#This Row],[列1]]="",
    "",
    TEXT(テーブル141540[[#This Row],[列1]],"(aaa)"))</f>
        <v/>
      </c>
      <c r="C17" s="138" t="s">
        <v>20</v>
      </c>
      <c r="D17" s="59" t="s">
        <v>21</v>
      </c>
      <c r="E17" s="143" t="s">
        <v>20</v>
      </c>
      <c r="F17" s="144" t="s">
        <v>32</v>
      </c>
      <c r="G17" s="27">
        <f>IF(OR(テーブル141540[[#This Row],[列2]]="",
          テーブル141540[[#This Row],[列4]]=""),
     0,
     IFERROR(HOUR(テーブル141540[[#This Row],[列4]]-テーブル141540[[#This Row],[列15]]-テーブル141540[[#This Row],[列2]]),
                  IFERROR(HOUR(テーブル141540[[#This Row],[列4]]-テーブル141540[[#This Row],[列2]]),
                               0)))</f>
        <v>0</v>
      </c>
      <c r="H17" s="28" t="s">
        <v>22</v>
      </c>
      <c r="I17" s="34" t="str">
        <f>IF(OR(テーブル141540[[#This Row],[列2]]="",
          テーブル141540[[#This Row],[列4]]=""),
     "00",
     IF(ISERROR(MINUTE(テーブル141540[[#This Row],[列4]]-テーブル141540[[#This Row],[列15]]-テーブル141540[[#This Row],[列2]])),
        IF(ISERROR(MINUTE(テーブル141540[[#This Row],[列4]]-テーブル141540[[#This Row],[列2]])),
           "00",
           IF(MINUTE(テーブル141540[[#This Row],[列4]]-テーブル141540[[#This Row],[列2]])&lt;30,
              "00",
              30)),
        IF(MINUTE(テーブル141540[[#This Row],[列4]]-テーブル141540[[#This Row],[列15]]-テーブル141540[[#This Row],[列2]])&lt;30,
           "00",
           30)))</f>
        <v>00</v>
      </c>
      <c r="J17" s="30" t="s">
        <v>23</v>
      </c>
      <c r="K17" s="31">
        <f>IFERROR((テーブル141540[[#This Row],[列5]]+テーブル141540[[#This Row],[列7]]/60)*$C$5,"")</f>
        <v>0</v>
      </c>
      <c r="L17" s="32" t="s">
        <v>4</v>
      </c>
      <c r="M17" s="149"/>
      <c r="N17" s="33"/>
      <c r="O17" s="50"/>
      <c r="P17" s="25"/>
    </row>
    <row r="18" spans="1:16" ht="22.5" customHeight="1" x14ac:dyDescent="0.15">
      <c r="A18" s="137"/>
      <c r="B18" s="160" t="str">
        <f>IF(テーブル141540[[#This Row],[列1]]="",
    "",
    TEXT(テーブル141540[[#This Row],[列1]],"(aaa)"))</f>
        <v/>
      </c>
      <c r="C18" s="138" t="s">
        <v>20</v>
      </c>
      <c r="D18" s="59" t="s">
        <v>21</v>
      </c>
      <c r="E18" s="143" t="s">
        <v>20</v>
      </c>
      <c r="F18" s="144" t="s">
        <v>32</v>
      </c>
      <c r="G18" s="27">
        <f>IF(OR(テーブル141540[[#This Row],[列2]]="",
          テーブル141540[[#This Row],[列4]]=""),
     0,
     IFERROR(HOUR(テーブル141540[[#This Row],[列4]]-テーブル141540[[#This Row],[列15]]-テーブル141540[[#This Row],[列2]]),
                  IFERROR(HOUR(テーブル141540[[#This Row],[列4]]-テーブル141540[[#This Row],[列2]]),
                               0)))</f>
        <v>0</v>
      </c>
      <c r="H18" s="28" t="s">
        <v>22</v>
      </c>
      <c r="I18" s="34" t="str">
        <f>IF(OR(テーブル141540[[#This Row],[列2]]="",
          テーブル141540[[#This Row],[列4]]=""),
     "00",
     IF(ISERROR(MINUTE(テーブル141540[[#This Row],[列4]]-テーブル141540[[#This Row],[列15]]-テーブル141540[[#This Row],[列2]])),
        IF(ISERROR(MINUTE(テーブル141540[[#This Row],[列4]]-テーブル141540[[#This Row],[列2]])),
           "00",
           IF(MINUTE(テーブル141540[[#This Row],[列4]]-テーブル141540[[#This Row],[列2]])&lt;30,
              "00",
              30)),
        IF(MINUTE(テーブル141540[[#This Row],[列4]]-テーブル141540[[#This Row],[列15]]-テーブル141540[[#This Row],[列2]])&lt;30,
           "00",
           30)))</f>
        <v>00</v>
      </c>
      <c r="J18" s="30" t="s">
        <v>23</v>
      </c>
      <c r="K18" s="31">
        <f>IFERROR((テーブル141540[[#This Row],[列5]]+テーブル141540[[#This Row],[列7]]/60)*$C$5,"")</f>
        <v>0</v>
      </c>
      <c r="L18" s="32" t="s">
        <v>4</v>
      </c>
      <c r="M18" s="149"/>
      <c r="N18" s="33"/>
      <c r="O18" s="50"/>
      <c r="P18" s="25"/>
    </row>
    <row r="19" spans="1:16" ht="22.5" customHeight="1" x14ac:dyDescent="0.15">
      <c r="A19" s="137"/>
      <c r="B19" s="160" t="str">
        <f>IF(テーブル141540[[#This Row],[列1]]="",
    "",
    TEXT(テーブル141540[[#This Row],[列1]],"(aaa)"))</f>
        <v/>
      </c>
      <c r="C19" s="138" t="s">
        <v>20</v>
      </c>
      <c r="D19" s="59" t="s">
        <v>21</v>
      </c>
      <c r="E19" s="143" t="s">
        <v>20</v>
      </c>
      <c r="F19" s="144" t="s">
        <v>32</v>
      </c>
      <c r="G19" s="27">
        <f>IF(OR(テーブル141540[[#This Row],[列2]]="",
          テーブル141540[[#This Row],[列4]]=""),
     0,
     IFERROR(HOUR(テーブル141540[[#This Row],[列4]]-テーブル141540[[#This Row],[列15]]-テーブル141540[[#This Row],[列2]]),
                  IFERROR(HOUR(テーブル141540[[#This Row],[列4]]-テーブル141540[[#This Row],[列2]]),
                               0)))</f>
        <v>0</v>
      </c>
      <c r="H19" s="28" t="s">
        <v>22</v>
      </c>
      <c r="I19" s="34" t="str">
        <f>IF(OR(テーブル141540[[#This Row],[列2]]="",
          テーブル141540[[#This Row],[列4]]=""),
     "00",
     IF(ISERROR(MINUTE(テーブル141540[[#This Row],[列4]]-テーブル141540[[#This Row],[列15]]-テーブル141540[[#This Row],[列2]])),
        IF(ISERROR(MINUTE(テーブル141540[[#This Row],[列4]]-テーブル141540[[#This Row],[列2]])),
           "00",
           IF(MINUTE(テーブル141540[[#This Row],[列4]]-テーブル141540[[#This Row],[列2]])&lt;30,
              "00",
              30)),
        IF(MINUTE(テーブル141540[[#This Row],[列4]]-テーブル141540[[#This Row],[列15]]-テーブル141540[[#This Row],[列2]])&lt;30,
           "00",
           30)))</f>
        <v>00</v>
      </c>
      <c r="J19" s="30" t="s">
        <v>23</v>
      </c>
      <c r="K19" s="31">
        <f>IFERROR((テーブル141540[[#This Row],[列5]]+テーブル141540[[#This Row],[列7]]/60)*$C$5,"")</f>
        <v>0</v>
      </c>
      <c r="L19" s="32" t="s">
        <v>4</v>
      </c>
      <c r="M19" s="149"/>
      <c r="N19" s="33"/>
      <c r="O19" s="50"/>
      <c r="P19" s="25"/>
    </row>
    <row r="20" spans="1:16" ht="22.5" customHeight="1" x14ac:dyDescent="0.15">
      <c r="A20" s="137"/>
      <c r="B20" s="160" t="str">
        <f>IF(テーブル141540[[#This Row],[列1]]="",
    "",
    TEXT(テーブル141540[[#This Row],[列1]],"(aaa)"))</f>
        <v/>
      </c>
      <c r="C20" s="138" t="s">
        <v>20</v>
      </c>
      <c r="D20" s="59" t="s">
        <v>21</v>
      </c>
      <c r="E20" s="143" t="s">
        <v>20</v>
      </c>
      <c r="F20" s="144" t="s">
        <v>32</v>
      </c>
      <c r="G20" s="27">
        <f>IF(OR(テーブル141540[[#This Row],[列2]]="",
          テーブル141540[[#This Row],[列4]]=""),
     0,
     IFERROR(HOUR(テーブル141540[[#This Row],[列4]]-テーブル141540[[#This Row],[列15]]-テーブル141540[[#This Row],[列2]]),
                  IFERROR(HOUR(テーブル141540[[#This Row],[列4]]-テーブル141540[[#This Row],[列2]]),
                               0)))</f>
        <v>0</v>
      </c>
      <c r="H20" s="28" t="s">
        <v>22</v>
      </c>
      <c r="I20" s="34" t="str">
        <f>IF(OR(テーブル141540[[#This Row],[列2]]="",
          テーブル141540[[#This Row],[列4]]=""),
     "00",
     IF(ISERROR(MINUTE(テーブル141540[[#This Row],[列4]]-テーブル141540[[#This Row],[列15]]-テーブル141540[[#This Row],[列2]])),
        IF(ISERROR(MINUTE(テーブル141540[[#This Row],[列4]]-テーブル141540[[#This Row],[列2]])),
           "00",
           IF(MINUTE(テーブル141540[[#This Row],[列4]]-テーブル141540[[#This Row],[列2]])&lt;30,
              "00",
              30)),
        IF(MINUTE(テーブル141540[[#This Row],[列4]]-テーブル141540[[#This Row],[列15]]-テーブル141540[[#This Row],[列2]])&lt;30,
           "00",
           30)))</f>
        <v>00</v>
      </c>
      <c r="J20" s="30" t="s">
        <v>23</v>
      </c>
      <c r="K20" s="31">
        <f>IFERROR((テーブル141540[[#This Row],[列5]]+テーブル141540[[#This Row],[列7]]/60)*$C$5,"")</f>
        <v>0</v>
      </c>
      <c r="L20" s="32" t="s">
        <v>4</v>
      </c>
      <c r="M20" s="149"/>
      <c r="N20" s="33"/>
      <c r="O20" s="50"/>
      <c r="P20" s="25"/>
    </row>
    <row r="21" spans="1:16" ht="22.5" customHeight="1" x14ac:dyDescent="0.15">
      <c r="A21" s="137"/>
      <c r="B21" s="160" t="str">
        <f>IF(テーブル141540[[#This Row],[列1]]="",
    "",
    TEXT(テーブル141540[[#This Row],[列1]],"(aaa)"))</f>
        <v/>
      </c>
      <c r="C21" s="138" t="s">
        <v>20</v>
      </c>
      <c r="D21" s="59" t="s">
        <v>21</v>
      </c>
      <c r="E21" s="143" t="s">
        <v>20</v>
      </c>
      <c r="F21" s="144" t="s">
        <v>32</v>
      </c>
      <c r="G21" s="27">
        <f>IF(OR(テーブル141540[[#This Row],[列2]]="",
          テーブル141540[[#This Row],[列4]]=""),
     0,
     IFERROR(HOUR(テーブル141540[[#This Row],[列4]]-テーブル141540[[#This Row],[列15]]-テーブル141540[[#This Row],[列2]]),
                  IFERROR(HOUR(テーブル141540[[#This Row],[列4]]-テーブル141540[[#This Row],[列2]]),
                               0)))</f>
        <v>0</v>
      </c>
      <c r="H21" s="28" t="s">
        <v>22</v>
      </c>
      <c r="I21" s="34" t="str">
        <f>IF(OR(テーブル141540[[#This Row],[列2]]="",
          テーブル141540[[#This Row],[列4]]=""),
     "00",
     IF(ISERROR(MINUTE(テーブル141540[[#This Row],[列4]]-テーブル141540[[#This Row],[列15]]-テーブル141540[[#This Row],[列2]])),
        IF(ISERROR(MINUTE(テーブル141540[[#This Row],[列4]]-テーブル141540[[#This Row],[列2]])),
           "00",
           IF(MINUTE(テーブル141540[[#This Row],[列4]]-テーブル141540[[#This Row],[列2]])&lt;30,
              "00",
              30)),
        IF(MINUTE(テーブル141540[[#This Row],[列4]]-テーブル141540[[#This Row],[列15]]-テーブル141540[[#This Row],[列2]])&lt;30,
           "00",
           30)))</f>
        <v>00</v>
      </c>
      <c r="J21" s="30" t="s">
        <v>23</v>
      </c>
      <c r="K21" s="31">
        <f>IFERROR((テーブル141540[[#This Row],[列5]]+テーブル141540[[#This Row],[列7]]/60)*$C$5,"")</f>
        <v>0</v>
      </c>
      <c r="L21" s="32" t="s">
        <v>4</v>
      </c>
      <c r="M21" s="149"/>
      <c r="N21" s="33"/>
      <c r="O21" s="50"/>
      <c r="P21" s="25"/>
    </row>
    <row r="22" spans="1:16" ht="22.5" customHeight="1" x14ac:dyDescent="0.15">
      <c r="A22" s="137"/>
      <c r="B22" s="160" t="str">
        <f>IF(テーブル141540[[#This Row],[列1]]="",
    "",
    TEXT(テーブル141540[[#This Row],[列1]],"(aaa)"))</f>
        <v/>
      </c>
      <c r="C22" s="138" t="s">
        <v>20</v>
      </c>
      <c r="D22" s="59" t="s">
        <v>21</v>
      </c>
      <c r="E22" s="143" t="s">
        <v>20</v>
      </c>
      <c r="F22" s="144" t="s">
        <v>32</v>
      </c>
      <c r="G22" s="27">
        <f>IF(OR(テーブル141540[[#This Row],[列2]]="",
          テーブル141540[[#This Row],[列4]]=""),
     0,
     IFERROR(HOUR(テーブル141540[[#This Row],[列4]]-テーブル141540[[#This Row],[列15]]-テーブル141540[[#This Row],[列2]]),
                  IFERROR(HOUR(テーブル141540[[#This Row],[列4]]-テーブル141540[[#This Row],[列2]]),
                               0)))</f>
        <v>0</v>
      </c>
      <c r="H22" s="28" t="s">
        <v>22</v>
      </c>
      <c r="I22" s="34" t="str">
        <f>IF(OR(テーブル141540[[#This Row],[列2]]="",
          テーブル141540[[#This Row],[列4]]=""),
     "00",
     IF(ISERROR(MINUTE(テーブル141540[[#This Row],[列4]]-テーブル141540[[#This Row],[列15]]-テーブル141540[[#This Row],[列2]])),
        IF(ISERROR(MINUTE(テーブル141540[[#This Row],[列4]]-テーブル141540[[#This Row],[列2]])),
           "00",
           IF(MINUTE(テーブル141540[[#This Row],[列4]]-テーブル141540[[#This Row],[列2]])&lt;30,
              "00",
              30)),
        IF(MINUTE(テーブル141540[[#This Row],[列4]]-テーブル141540[[#This Row],[列15]]-テーブル141540[[#This Row],[列2]])&lt;30,
           "00",
           30)))</f>
        <v>00</v>
      </c>
      <c r="J22" s="30" t="s">
        <v>23</v>
      </c>
      <c r="K22" s="31">
        <f>IFERROR((テーブル141540[[#This Row],[列5]]+テーブル141540[[#This Row],[列7]]/60)*$C$5,"")</f>
        <v>0</v>
      </c>
      <c r="L22" s="32" t="s">
        <v>4</v>
      </c>
      <c r="M22" s="149"/>
      <c r="N22" s="33"/>
      <c r="O22" s="50"/>
      <c r="P22" s="25"/>
    </row>
    <row r="23" spans="1:16" ht="22.5" customHeight="1" x14ac:dyDescent="0.15">
      <c r="A23" s="137"/>
      <c r="B23" s="160" t="str">
        <f>IF(テーブル141540[[#This Row],[列1]]="",
    "",
    TEXT(テーブル141540[[#This Row],[列1]],"(aaa)"))</f>
        <v/>
      </c>
      <c r="C23" s="138" t="s">
        <v>20</v>
      </c>
      <c r="D23" s="59" t="s">
        <v>21</v>
      </c>
      <c r="E23" s="143" t="s">
        <v>20</v>
      </c>
      <c r="F23" s="144" t="s">
        <v>32</v>
      </c>
      <c r="G23" s="27">
        <f>IF(OR(テーブル141540[[#This Row],[列2]]="",
          テーブル141540[[#This Row],[列4]]=""),
     0,
     IFERROR(HOUR(テーブル141540[[#This Row],[列4]]-テーブル141540[[#This Row],[列15]]-テーブル141540[[#This Row],[列2]]),
                  IFERROR(HOUR(テーブル141540[[#This Row],[列4]]-テーブル141540[[#This Row],[列2]]),
                               0)))</f>
        <v>0</v>
      </c>
      <c r="H23" s="28" t="s">
        <v>22</v>
      </c>
      <c r="I23" s="34" t="str">
        <f>IF(OR(テーブル141540[[#This Row],[列2]]="",
          テーブル141540[[#This Row],[列4]]=""),
     "00",
     IF(ISERROR(MINUTE(テーブル141540[[#This Row],[列4]]-テーブル141540[[#This Row],[列15]]-テーブル141540[[#This Row],[列2]])),
        IF(ISERROR(MINUTE(テーブル141540[[#This Row],[列4]]-テーブル141540[[#This Row],[列2]])),
           "00",
           IF(MINUTE(テーブル141540[[#This Row],[列4]]-テーブル141540[[#This Row],[列2]])&lt;30,
              "00",
              30)),
        IF(MINUTE(テーブル141540[[#This Row],[列4]]-テーブル141540[[#This Row],[列15]]-テーブル141540[[#This Row],[列2]])&lt;30,
           "00",
           30)))</f>
        <v>00</v>
      </c>
      <c r="J23" s="30" t="s">
        <v>23</v>
      </c>
      <c r="K23" s="31">
        <f>IFERROR((テーブル141540[[#This Row],[列5]]+テーブル141540[[#This Row],[列7]]/60)*$C$5,"")</f>
        <v>0</v>
      </c>
      <c r="L23" s="32" t="s">
        <v>4</v>
      </c>
      <c r="M23" s="149"/>
      <c r="N23" s="33"/>
      <c r="O23" s="50"/>
      <c r="P23" s="25"/>
    </row>
    <row r="24" spans="1:16" ht="22.5" customHeight="1" x14ac:dyDescent="0.15">
      <c r="A24" s="137"/>
      <c r="B24" s="160" t="str">
        <f>IF(テーブル141540[[#This Row],[列1]]="",
    "",
    TEXT(テーブル141540[[#This Row],[列1]],"(aaa)"))</f>
        <v/>
      </c>
      <c r="C24" s="138" t="s">
        <v>20</v>
      </c>
      <c r="D24" s="59" t="s">
        <v>21</v>
      </c>
      <c r="E24" s="143" t="s">
        <v>20</v>
      </c>
      <c r="F24" s="144" t="s">
        <v>32</v>
      </c>
      <c r="G24" s="27">
        <f>IF(OR(テーブル141540[[#This Row],[列2]]="",
          テーブル141540[[#This Row],[列4]]=""),
     0,
     IFERROR(HOUR(テーブル141540[[#This Row],[列4]]-テーブル141540[[#This Row],[列15]]-テーブル141540[[#This Row],[列2]]),
                  IFERROR(HOUR(テーブル141540[[#This Row],[列4]]-テーブル141540[[#This Row],[列2]]),
                               0)))</f>
        <v>0</v>
      </c>
      <c r="H24" s="28" t="s">
        <v>22</v>
      </c>
      <c r="I24" s="34" t="str">
        <f>IF(OR(テーブル141540[[#This Row],[列2]]="",
          テーブル141540[[#This Row],[列4]]=""),
     "00",
     IF(ISERROR(MINUTE(テーブル141540[[#This Row],[列4]]-テーブル141540[[#This Row],[列15]]-テーブル141540[[#This Row],[列2]])),
        IF(ISERROR(MINUTE(テーブル141540[[#This Row],[列4]]-テーブル141540[[#This Row],[列2]])),
           "00",
           IF(MINUTE(テーブル141540[[#This Row],[列4]]-テーブル141540[[#This Row],[列2]])&lt;30,
              "00",
              30)),
        IF(MINUTE(テーブル141540[[#This Row],[列4]]-テーブル141540[[#This Row],[列15]]-テーブル141540[[#This Row],[列2]])&lt;30,
           "00",
           30)))</f>
        <v>00</v>
      </c>
      <c r="J24" s="30" t="s">
        <v>23</v>
      </c>
      <c r="K24" s="31">
        <f>IFERROR((テーブル141540[[#This Row],[列5]]+テーブル141540[[#This Row],[列7]]/60)*$C$5,"")</f>
        <v>0</v>
      </c>
      <c r="L24" s="32" t="s">
        <v>4</v>
      </c>
      <c r="M24" s="148"/>
      <c r="N24" s="33"/>
      <c r="O24" s="50"/>
      <c r="P24" s="25"/>
    </row>
    <row r="25" spans="1:16" ht="22.5" customHeight="1" x14ac:dyDescent="0.15">
      <c r="A25" s="137"/>
      <c r="B25" s="160" t="str">
        <f>IF(テーブル141540[[#This Row],[列1]]="",
    "",
    TEXT(テーブル141540[[#This Row],[列1]],"(aaa)"))</f>
        <v/>
      </c>
      <c r="C25" s="138" t="s">
        <v>20</v>
      </c>
      <c r="D25" s="59" t="s">
        <v>21</v>
      </c>
      <c r="E25" s="143" t="s">
        <v>20</v>
      </c>
      <c r="F25" s="144" t="s">
        <v>32</v>
      </c>
      <c r="G25" s="27">
        <f>IF(OR(テーブル141540[[#This Row],[列2]]="",
          テーブル141540[[#This Row],[列4]]=""),
     0,
     IFERROR(HOUR(テーブル141540[[#This Row],[列4]]-テーブル141540[[#This Row],[列15]]-テーブル141540[[#This Row],[列2]]),
                  IFERROR(HOUR(テーブル141540[[#This Row],[列4]]-テーブル141540[[#This Row],[列2]]),
                               0)))</f>
        <v>0</v>
      </c>
      <c r="H25" s="28" t="s">
        <v>22</v>
      </c>
      <c r="I25" s="34" t="str">
        <f>IF(OR(テーブル141540[[#This Row],[列2]]="",
          テーブル141540[[#This Row],[列4]]=""),
     "00",
     IF(ISERROR(MINUTE(テーブル141540[[#This Row],[列4]]-テーブル141540[[#This Row],[列15]]-テーブル141540[[#This Row],[列2]])),
        IF(ISERROR(MINUTE(テーブル141540[[#This Row],[列4]]-テーブル141540[[#This Row],[列2]])),
           "00",
           IF(MINUTE(テーブル141540[[#This Row],[列4]]-テーブル141540[[#This Row],[列2]])&lt;30,
              "00",
              30)),
        IF(MINUTE(テーブル141540[[#This Row],[列4]]-テーブル141540[[#This Row],[列15]]-テーブル141540[[#This Row],[列2]])&lt;30,
           "00",
           30)))</f>
        <v>00</v>
      </c>
      <c r="J25" s="30" t="s">
        <v>23</v>
      </c>
      <c r="K25" s="31">
        <f>IFERROR((テーブル141540[[#This Row],[列5]]+テーブル141540[[#This Row],[列7]]/60)*$C$5,"")</f>
        <v>0</v>
      </c>
      <c r="L25" s="32" t="s">
        <v>4</v>
      </c>
      <c r="M25" s="149"/>
      <c r="N25" s="33"/>
      <c r="O25" s="50"/>
      <c r="P25" s="25"/>
    </row>
    <row r="26" spans="1:16" ht="22.5" customHeight="1" x14ac:dyDescent="0.15">
      <c r="A26" s="137"/>
      <c r="B26" s="160" t="str">
        <f>IF(テーブル141540[[#This Row],[列1]]="",
    "",
    TEXT(テーブル141540[[#This Row],[列1]],"(aaa)"))</f>
        <v/>
      </c>
      <c r="C26" s="138" t="s">
        <v>20</v>
      </c>
      <c r="D26" s="59" t="s">
        <v>21</v>
      </c>
      <c r="E26" s="143" t="s">
        <v>20</v>
      </c>
      <c r="F26" s="144" t="s">
        <v>32</v>
      </c>
      <c r="G26" s="27">
        <f>IF(OR(テーブル141540[[#This Row],[列2]]="",
          テーブル141540[[#This Row],[列4]]=""),
     0,
     IFERROR(HOUR(テーブル141540[[#This Row],[列4]]-テーブル141540[[#This Row],[列15]]-テーブル141540[[#This Row],[列2]]),
                  IFERROR(HOUR(テーブル141540[[#This Row],[列4]]-テーブル141540[[#This Row],[列2]]),
                               0)))</f>
        <v>0</v>
      </c>
      <c r="H26" s="28" t="s">
        <v>22</v>
      </c>
      <c r="I26" s="34" t="str">
        <f>IF(OR(テーブル141540[[#This Row],[列2]]="",
          テーブル141540[[#This Row],[列4]]=""),
     "00",
     IF(ISERROR(MINUTE(テーブル141540[[#This Row],[列4]]-テーブル141540[[#This Row],[列15]]-テーブル141540[[#This Row],[列2]])),
        IF(ISERROR(MINUTE(テーブル141540[[#This Row],[列4]]-テーブル141540[[#This Row],[列2]])),
           "00",
           IF(MINUTE(テーブル141540[[#This Row],[列4]]-テーブル141540[[#This Row],[列2]])&lt;30,
              "00",
              30)),
        IF(MINUTE(テーブル141540[[#This Row],[列4]]-テーブル141540[[#This Row],[列15]]-テーブル141540[[#This Row],[列2]])&lt;30,
           "00",
           30)))</f>
        <v>00</v>
      </c>
      <c r="J26" s="30" t="s">
        <v>23</v>
      </c>
      <c r="K26" s="31">
        <f>IFERROR((テーブル141540[[#This Row],[列5]]+テーブル141540[[#This Row],[列7]]/60)*$C$5,"")</f>
        <v>0</v>
      </c>
      <c r="L26" s="32" t="s">
        <v>4</v>
      </c>
      <c r="M26" s="149"/>
      <c r="N26" s="33"/>
      <c r="O26" s="50"/>
      <c r="P26" s="25"/>
    </row>
    <row r="27" spans="1:16" ht="22.5" customHeight="1" x14ac:dyDescent="0.15">
      <c r="A27" s="137"/>
      <c r="B27" s="160" t="str">
        <f>IF(テーブル141540[[#This Row],[列1]]="",
    "",
    TEXT(テーブル141540[[#This Row],[列1]],"(aaa)"))</f>
        <v/>
      </c>
      <c r="C27" s="138" t="s">
        <v>20</v>
      </c>
      <c r="D27" s="59" t="s">
        <v>21</v>
      </c>
      <c r="E27" s="143" t="s">
        <v>20</v>
      </c>
      <c r="F27" s="144" t="s">
        <v>32</v>
      </c>
      <c r="G27" s="27">
        <f>IF(OR(テーブル141540[[#This Row],[列2]]="",
          テーブル141540[[#This Row],[列4]]=""),
     0,
     IFERROR(HOUR(テーブル141540[[#This Row],[列4]]-テーブル141540[[#This Row],[列15]]-テーブル141540[[#This Row],[列2]]),
                  IFERROR(HOUR(テーブル141540[[#This Row],[列4]]-テーブル141540[[#This Row],[列2]]),
                               0)))</f>
        <v>0</v>
      </c>
      <c r="H27" s="28" t="s">
        <v>22</v>
      </c>
      <c r="I27" s="34" t="str">
        <f>IF(OR(テーブル141540[[#This Row],[列2]]="",
          テーブル141540[[#This Row],[列4]]=""),
     "00",
     IF(ISERROR(MINUTE(テーブル141540[[#This Row],[列4]]-テーブル141540[[#This Row],[列15]]-テーブル141540[[#This Row],[列2]])),
        IF(ISERROR(MINUTE(テーブル141540[[#This Row],[列4]]-テーブル141540[[#This Row],[列2]])),
           "00",
           IF(MINUTE(テーブル141540[[#This Row],[列4]]-テーブル141540[[#This Row],[列2]])&lt;30,
              "00",
              30)),
        IF(MINUTE(テーブル141540[[#This Row],[列4]]-テーブル141540[[#This Row],[列15]]-テーブル141540[[#This Row],[列2]])&lt;30,
           "00",
           30)))</f>
        <v>00</v>
      </c>
      <c r="J27" s="30" t="s">
        <v>23</v>
      </c>
      <c r="K27" s="31">
        <f>IFERROR((テーブル141540[[#This Row],[列5]]+テーブル141540[[#This Row],[列7]]/60)*$C$5,"")</f>
        <v>0</v>
      </c>
      <c r="L27" s="32" t="s">
        <v>4</v>
      </c>
      <c r="M27" s="149"/>
      <c r="N27" s="33"/>
      <c r="O27" s="50"/>
      <c r="P27" s="25"/>
    </row>
    <row r="28" spans="1:16" ht="22.5" customHeight="1" x14ac:dyDescent="0.15">
      <c r="A28" s="137"/>
      <c r="B28" s="160" t="str">
        <f>IF(テーブル141540[[#This Row],[列1]]="",
    "",
    TEXT(テーブル141540[[#This Row],[列1]],"(aaa)"))</f>
        <v/>
      </c>
      <c r="C28" s="138" t="s">
        <v>20</v>
      </c>
      <c r="D28" s="59" t="s">
        <v>21</v>
      </c>
      <c r="E28" s="143" t="s">
        <v>20</v>
      </c>
      <c r="F28" s="144" t="s">
        <v>32</v>
      </c>
      <c r="G28" s="27">
        <f>IF(OR(テーブル141540[[#This Row],[列2]]="",
          テーブル141540[[#This Row],[列4]]=""),
     0,
     IFERROR(HOUR(テーブル141540[[#This Row],[列4]]-テーブル141540[[#This Row],[列15]]-テーブル141540[[#This Row],[列2]]),
                  IFERROR(HOUR(テーブル141540[[#This Row],[列4]]-テーブル141540[[#This Row],[列2]]),
                               0)))</f>
        <v>0</v>
      </c>
      <c r="H28" s="28" t="s">
        <v>22</v>
      </c>
      <c r="I28" s="34" t="str">
        <f>IF(OR(テーブル141540[[#This Row],[列2]]="",
          テーブル141540[[#This Row],[列4]]=""),
     "00",
     IF(ISERROR(MINUTE(テーブル141540[[#This Row],[列4]]-テーブル141540[[#This Row],[列15]]-テーブル141540[[#This Row],[列2]])),
        IF(ISERROR(MINUTE(テーブル141540[[#This Row],[列4]]-テーブル141540[[#This Row],[列2]])),
           "00",
           IF(MINUTE(テーブル141540[[#This Row],[列4]]-テーブル141540[[#This Row],[列2]])&lt;30,
              "00",
              30)),
        IF(MINUTE(テーブル141540[[#This Row],[列4]]-テーブル141540[[#This Row],[列15]]-テーブル141540[[#This Row],[列2]])&lt;30,
           "00",
           30)))</f>
        <v>00</v>
      </c>
      <c r="J28" s="30" t="s">
        <v>23</v>
      </c>
      <c r="K28" s="31">
        <f>IFERROR((テーブル141540[[#This Row],[列5]]+テーブル141540[[#This Row],[列7]]/60)*$C$5,"")</f>
        <v>0</v>
      </c>
      <c r="L28" s="32" t="s">
        <v>4</v>
      </c>
      <c r="M28" s="149"/>
      <c r="N28" s="33"/>
      <c r="O28" s="50"/>
      <c r="P28" s="25"/>
    </row>
    <row r="29" spans="1:16" ht="22.5" customHeight="1" x14ac:dyDescent="0.15">
      <c r="A29" s="137"/>
      <c r="B29" s="160" t="str">
        <f>IF(テーブル141540[[#This Row],[列1]]="",
    "",
    TEXT(テーブル141540[[#This Row],[列1]],"(aaa)"))</f>
        <v/>
      </c>
      <c r="C29" s="138" t="s">
        <v>20</v>
      </c>
      <c r="D29" s="59" t="s">
        <v>21</v>
      </c>
      <c r="E29" s="143" t="s">
        <v>20</v>
      </c>
      <c r="F29" s="144" t="s">
        <v>32</v>
      </c>
      <c r="G29" s="27">
        <f>IF(OR(テーブル141540[[#This Row],[列2]]="",
          テーブル141540[[#This Row],[列4]]=""),
     0,
     IFERROR(HOUR(テーブル141540[[#This Row],[列4]]-テーブル141540[[#This Row],[列15]]-テーブル141540[[#This Row],[列2]]),
                  IFERROR(HOUR(テーブル141540[[#This Row],[列4]]-テーブル141540[[#This Row],[列2]]),
                               0)))</f>
        <v>0</v>
      </c>
      <c r="H29" s="28" t="s">
        <v>22</v>
      </c>
      <c r="I29" s="34" t="str">
        <f>IF(OR(テーブル141540[[#This Row],[列2]]="",
          テーブル141540[[#This Row],[列4]]=""),
     "00",
     IF(ISERROR(MINUTE(テーブル141540[[#This Row],[列4]]-テーブル141540[[#This Row],[列15]]-テーブル141540[[#This Row],[列2]])),
        IF(ISERROR(MINUTE(テーブル141540[[#This Row],[列4]]-テーブル141540[[#This Row],[列2]])),
           "00",
           IF(MINUTE(テーブル141540[[#This Row],[列4]]-テーブル141540[[#This Row],[列2]])&lt;30,
              "00",
              30)),
        IF(MINUTE(テーブル141540[[#This Row],[列4]]-テーブル141540[[#This Row],[列15]]-テーブル141540[[#This Row],[列2]])&lt;30,
           "00",
           30)))</f>
        <v>00</v>
      </c>
      <c r="J29" s="30" t="s">
        <v>23</v>
      </c>
      <c r="K29" s="31">
        <f>IFERROR((テーブル141540[[#This Row],[列5]]+テーブル141540[[#This Row],[列7]]/60)*$C$5,"")</f>
        <v>0</v>
      </c>
      <c r="L29" s="32" t="s">
        <v>4</v>
      </c>
      <c r="M29" s="149"/>
      <c r="N29" s="33"/>
      <c r="O29" s="50"/>
      <c r="P29" s="25"/>
    </row>
    <row r="30" spans="1:16" ht="22.5" customHeight="1" thickBot="1" x14ac:dyDescent="0.2">
      <c r="A30" s="139"/>
      <c r="B30" s="161" t="str">
        <f>IF(テーブル141540[[#This Row],[列1]]="",
    "",
    TEXT(テーブル141540[[#This Row],[列1]],"(aaa)"))</f>
        <v/>
      </c>
      <c r="C30" s="140" t="s">
        <v>20</v>
      </c>
      <c r="D30" s="35" t="s">
        <v>21</v>
      </c>
      <c r="E30" s="145" t="s">
        <v>20</v>
      </c>
      <c r="F30" s="146" t="s">
        <v>32</v>
      </c>
      <c r="G30" s="36">
        <f>IF(OR(テーブル141540[[#This Row],[列2]]="",
          テーブル141540[[#This Row],[列4]]=""),
     0,
     IFERROR(HOUR(テーブル141540[[#This Row],[列4]]-テーブル141540[[#This Row],[列15]]-テーブル141540[[#This Row],[列2]]),
                  IFERROR(HOUR(テーブル141540[[#This Row],[列4]]-テーブル141540[[#This Row],[列2]]),
                               0)))</f>
        <v>0</v>
      </c>
      <c r="H30" s="37" t="s">
        <v>22</v>
      </c>
      <c r="I30" s="38" t="str">
        <f>IF(OR(テーブル141540[[#This Row],[列2]]="",
          テーブル141540[[#This Row],[列4]]=""),
     "00",
     IF(ISERROR(MINUTE(テーブル141540[[#This Row],[列4]]-テーブル141540[[#This Row],[列15]]-テーブル141540[[#This Row],[列2]])),
        IF(ISERROR(MINUTE(テーブル141540[[#This Row],[列4]]-テーブル141540[[#This Row],[列2]])),
           "00",
           IF(MINUTE(テーブル141540[[#This Row],[列4]]-テーブル141540[[#This Row],[列2]])&lt;30,
              "00",
              30)),
        IF(MINUTE(テーブル141540[[#This Row],[列4]]-テーブル141540[[#This Row],[列15]]-テーブル141540[[#This Row],[列2]])&lt;30,
           "00",
           30)))</f>
        <v>00</v>
      </c>
      <c r="J30" s="39" t="s">
        <v>23</v>
      </c>
      <c r="K30" s="40">
        <f>IFERROR((テーブル141540[[#This Row],[列5]]+テーブル141540[[#This Row],[列7]]/60)*$C$5,"")</f>
        <v>0</v>
      </c>
      <c r="L30" s="41" t="s">
        <v>4</v>
      </c>
      <c r="M30" s="150"/>
      <c r="N30" s="42"/>
      <c r="O30" s="50"/>
      <c r="P30" s="25"/>
    </row>
    <row r="31" spans="1:16" ht="22.5" customHeight="1" thickBot="1" x14ac:dyDescent="0.2">
      <c r="A31" s="189" t="s">
        <v>27</v>
      </c>
      <c r="B31" s="190"/>
      <c r="C31" s="191"/>
      <c r="D31" s="192"/>
      <c r="E31" s="193"/>
      <c r="F31" s="57"/>
      <c r="G31" s="194">
        <f>SUM(テーブル141540[[#All],[列5]])+SUM(テーブル141540[[#All],[列7]])/60</f>
        <v>0</v>
      </c>
      <c r="H31" s="195"/>
      <c r="I31" s="196" t="s">
        <v>24</v>
      </c>
      <c r="J31" s="197"/>
      <c r="K31" s="43">
        <f>SUM(テーブル141540[[#All],[列9]])</f>
        <v>0</v>
      </c>
      <c r="L31" s="44" t="s">
        <v>4</v>
      </c>
      <c r="M31" s="185"/>
      <c r="N31" s="186"/>
    </row>
    <row r="32" spans="1:16" x14ac:dyDescent="0.15">
      <c r="A32" s="45"/>
      <c r="B32" s="45"/>
      <c r="C32" s="46"/>
      <c r="D32" s="46"/>
      <c r="E32" s="46"/>
      <c r="F32" s="46"/>
      <c r="G32" s="47"/>
      <c r="H32" s="47"/>
      <c r="I32" s="46"/>
      <c r="J32" s="46"/>
      <c r="K32" s="48"/>
      <c r="L32" s="10"/>
      <c r="M32" s="49"/>
    </row>
  </sheetData>
  <sheetProtection selectLockedCells="1"/>
  <mergeCells count="17">
    <mergeCell ref="K7:L7"/>
    <mergeCell ref="D1:M1"/>
    <mergeCell ref="A2:M2"/>
    <mergeCell ref="A3:B3"/>
    <mergeCell ref="C3:E3"/>
    <mergeCell ref="A4:B4"/>
    <mergeCell ref="C4:E4"/>
    <mergeCell ref="A5:B5"/>
    <mergeCell ref="C5:E5"/>
    <mergeCell ref="A7:B7"/>
    <mergeCell ref="C7:E7"/>
    <mergeCell ref="G7:J7"/>
    <mergeCell ref="A31:B31"/>
    <mergeCell ref="C31:E31"/>
    <mergeCell ref="G31:H31"/>
    <mergeCell ref="I31:J31"/>
    <mergeCell ref="M31:N31"/>
  </mergeCells>
  <phoneticPr fontId="2"/>
  <printOptions horizontalCentered="1"/>
  <pageMargins left="0.39370078740157483" right="0.39370078740157483" top="0.78740157480314965" bottom="0.78740157480314965" header="0.23622047244094491" footer="0.31496062992125984"/>
  <pageSetup paperSize="9" orientation="portrait" r:id="rId1"/>
  <headerFooter alignWithMargins="0"/>
  <drawing r:id="rId2"/>
  <tableParts count="1">
    <tablePart r:id="rId3"/>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P32"/>
  <sheetViews>
    <sheetView zoomScale="110" zoomScaleNormal="110" workbookViewId="0">
      <selection activeCell="B8" sqref="B8:B30"/>
    </sheetView>
  </sheetViews>
  <sheetFormatPr defaultColWidth="11.375" defaultRowHeight="10.5" x14ac:dyDescent="0.15"/>
  <cols>
    <col min="1" max="1" width="6.25" style="8" customWidth="1"/>
    <col min="2" max="2" width="3.125" style="8" customWidth="1"/>
    <col min="3" max="3" width="6.25" style="8" customWidth="1"/>
    <col min="4" max="4" width="3.125" style="13" customWidth="1"/>
    <col min="5" max="6" width="6.25" style="8" customWidth="1"/>
    <col min="7" max="10" width="3.125" style="8" customWidth="1"/>
    <col min="11" max="11" width="6.25" style="8" customWidth="1"/>
    <col min="12" max="12" width="3.125" style="8" customWidth="1"/>
    <col min="13" max="13" width="37.5" style="11" customWidth="1"/>
    <col min="14" max="15" width="6.25" style="8" customWidth="1"/>
    <col min="16" max="256" width="11.375" style="8"/>
    <col min="257" max="257" width="16.75" style="8" customWidth="1"/>
    <col min="258" max="258" width="11.125" style="8" customWidth="1"/>
    <col min="259" max="259" width="3.75" style="8" bestFit="1" customWidth="1"/>
    <col min="260" max="260" width="11.125" style="8" customWidth="1"/>
    <col min="261" max="261" width="6" style="8" customWidth="1"/>
    <col min="262" max="262" width="5.125" style="8" customWidth="1"/>
    <col min="263" max="263" width="5.75" style="8" customWidth="1"/>
    <col min="264" max="264" width="3.125" style="8" customWidth="1"/>
    <col min="265" max="265" width="12.875" style="8" customWidth="1"/>
    <col min="266" max="266" width="2.875" style="8" customWidth="1"/>
    <col min="267" max="267" width="83.875" style="8" customWidth="1"/>
    <col min="268" max="512" width="11.375" style="8"/>
    <col min="513" max="513" width="16.75" style="8" customWidth="1"/>
    <col min="514" max="514" width="11.125" style="8" customWidth="1"/>
    <col min="515" max="515" width="3.75" style="8" bestFit="1" customWidth="1"/>
    <col min="516" max="516" width="11.125" style="8" customWidth="1"/>
    <col min="517" max="517" width="6" style="8" customWidth="1"/>
    <col min="518" max="518" width="5.125" style="8" customWidth="1"/>
    <col min="519" max="519" width="5.75" style="8" customWidth="1"/>
    <col min="520" max="520" width="3.125" style="8" customWidth="1"/>
    <col min="521" max="521" width="12.875" style="8" customWidth="1"/>
    <col min="522" max="522" width="2.875" style="8" customWidth="1"/>
    <col min="523" max="523" width="83.875" style="8" customWidth="1"/>
    <col min="524" max="768" width="11.375" style="8"/>
    <col min="769" max="769" width="16.75" style="8" customWidth="1"/>
    <col min="770" max="770" width="11.125" style="8" customWidth="1"/>
    <col min="771" max="771" width="3.75" style="8" bestFit="1" customWidth="1"/>
    <col min="772" max="772" width="11.125" style="8" customWidth="1"/>
    <col min="773" max="773" width="6" style="8" customWidth="1"/>
    <col min="774" max="774" width="5.125" style="8" customWidth="1"/>
    <col min="775" max="775" width="5.75" style="8" customWidth="1"/>
    <col min="776" max="776" width="3.125" style="8" customWidth="1"/>
    <col min="777" max="777" width="12.875" style="8" customWidth="1"/>
    <col min="778" max="778" width="2.875" style="8" customWidth="1"/>
    <col min="779" max="779" width="83.875" style="8" customWidth="1"/>
    <col min="780" max="1024" width="11.375" style="8"/>
    <col min="1025" max="1025" width="16.75" style="8" customWidth="1"/>
    <col min="1026" max="1026" width="11.125" style="8" customWidth="1"/>
    <col min="1027" max="1027" width="3.75" style="8" bestFit="1" customWidth="1"/>
    <col min="1028" max="1028" width="11.125" style="8" customWidth="1"/>
    <col min="1029" max="1029" width="6" style="8" customWidth="1"/>
    <col min="1030" max="1030" width="5.125" style="8" customWidth="1"/>
    <col min="1031" max="1031" width="5.75" style="8" customWidth="1"/>
    <col min="1032" max="1032" width="3.125" style="8" customWidth="1"/>
    <col min="1033" max="1033" width="12.875" style="8" customWidth="1"/>
    <col min="1034" max="1034" width="2.875" style="8" customWidth="1"/>
    <col min="1035" max="1035" width="83.875" style="8" customWidth="1"/>
    <col min="1036" max="1280" width="11.375" style="8"/>
    <col min="1281" max="1281" width="16.75" style="8" customWidth="1"/>
    <col min="1282" max="1282" width="11.125" style="8" customWidth="1"/>
    <col min="1283" max="1283" width="3.75" style="8" bestFit="1" customWidth="1"/>
    <col min="1284" max="1284" width="11.125" style="8" customWidth="1"/>
    <col min="1285" max="1285" width="6" style="8" customWidth="1"/>
    <col min="1286" max="1286" width="5.125" style="8" customWidth="1"/>
    <col min="1287" max="1287" width="5.75" style="8" customWidth="1"/>
    <col min="1288" max="1288" width="3.125" style="8" customWidth="1"/>
    <col min="1289" max="1289" width="12.875" style="8" customWidth="1"/>
    <col min="1290" max="1290" width="2.875" style="8" customWidth="1"/>
    <col min="1291" max="1291" width="83.875" style="8" customWidth="1"/>
    <col min="1292" max="1536" width="11.375" style="8"/>
    <col min="1537" max="1537" width="16.75" style="8" customWidth="1"/>
    <col min="1538" max="1538" width="11.125" style="8" customWidth="1"/>
    <col min="1539" max="1539" width="3.75" style="8" bestFit="1" customWidth="1"/>
    <col min="1540" max="1540" width="11.125" style="8" customWidth="1"/>
    <col min="1541" max="1541" width="6" style="8" customWidth="1"/>
    <col min="1542" max="1542" width="5.125" style="8" customWidth="1"/>
    <col min="1543" max="1543" width="5.75" style="8" customWidth="1"/>
    <col min="1544" max="1544" width="3.125" style="8" customWidth="1"/>
    <col min="1545" max="1545" width="12.875" style="8" customWidth="1"/>
    <col min="1546" max="1546" width="2.875" style="8" customWidth="1"/>
    <col min="1547" max="1547" width="83.875" style="8" customWidth="1"/>
    <col min="1548" max="1792" width="11.375" style="8"/>
    <col min="1793" max="1793" width="16.75" style="8" customWidth="1"/>
    <col min="1794" max="1794" width="11.125" style="8" customWidth="1"/>
    <col min="1795" max="1795" width="3.75" style="8" bestFit="1" customWidth="1"/>
    <col min="1796" max="1796" width="11.125" style="8" customWidth="1"/>
    <col min="1797" max="1797" width="6" style="8" customWidth="1"/>
    <col min="1798" max="1798" width="5.125" style="8" customWidth="1"/>
    <col min="1799" max="1799" width="5.75" style="8" customWidth="1"/>
    <col min="1800" max="1800" width="3.125" style="8" customWidth="1"/>
    <col min="1801" max="1801" width="12.875" style="8" customWidth="1"/>
    <col min="1802" max="1802" width="2.875" style="8" customWidth="1"/>
    <col min="1803" max="1803" width="83.875" style="8" customWidth="1"/>
    <col min="1804" max="2048" width="11.375" style="8"/>
    <col min="2049" max="2049" width="16.75" style="8" customWidth="1"/>
    <col min="2050" max="2050" width="11.125" style="8" customWidth="1"/>
    <col min="2051" max="2051" width="3.75" style="8" bestFit="1" customWidth="1"/>
    <col min="2052" max="2052" width="11.125" style="8" customWidth="1"/>
    <col min="2053" max="2053" width="6" style="8" customWidth="1"/>
    <col min="2054" max="2054" width="5.125" style="8" customWidth="1"/>
    <col min="2055" max="2055" width="5.75" style="8" customWidth="1"/>
    <col min="2056" max="2056" width="3.125" style="8" customWidth="1"/>
    <col min="2057" max="2057" width="12.875" style="8" customWidth="1"/>
    <col min="2058" max="2058" width="2.875" style="8" customWidth="1"/>
    <col min="2059" max="2059" width="83.875" style="8" customWidth="1"/>
    <col min="2060" max="2304" width="11.375" style="8"/>
    <col min="2305" max="2305" width="16.75" style="8" customWidth="1"/>
    <col min="2306" max="2306" width="11.125" style="8" customWidth="1"/>
    <col min="2307" max="2307" width="3.75" style="8" bestFit="1" customWidth="1"/>
    <col min="2308" max="2308" width="11.125" style="8" customWidth="1"/>
    <col min="2309" max="2309" width="6" style="8" customWidth="1"/>
    <col min="2310" max="2310" width="5.125" style="8" customWidth="1"/>
    <col min="2311" max="2311" width="5.75" style="8" customWidth="1"/>
    <col min="2312" max="2312" width="3.125" style="8" customWidth="1"/>
    <col min="2313" max="2313" width="12.875" style="8" customWidth="1"/>
    <col min="2314" max="2314" width="2.875" style="8" customWidth="1"/>
    <col min="2315" max="2315" width="83.875" style="8" customWidth="1"/>
    <col min="2316" max="2560" width="11.375" style="8"/>
    <col min="2561" max="2561" width="16.75" style="8" customWidth="1"/>
    <col min="2562" max="2562" width="11.125" style="8" customWidth="1"/>
    <col min="2563" max="2563" width="3.75" style="8" bestFit="1" customWidth="1"/>
    <col min="2564" max="2564" width="11.125" style="8" customWidth="1"/>
    <col min="2565" max="2565" width="6" style="8" customWidth="1"/>
    <col min="2566" max="2566" width="5.125" style="8" customWidth="1"/>
    <col min="2567" max="2567" width="5.75" style="8" customWidth="1"/>
    <col min="2568" max="2568" width="3.125" style="8" customWidth="1"/>
    <col min="2569" max="2569" width="12.875" style="8" customWidth="1"/>
    <col min="2570" max="2570" width="2.875" style="8" customWidth="1"/>
    <col min="2571" max="2571" width="83.875" style="8" customWidth="1"/>
    <col min="2572" max="2816" width="11.375" style="8"/>
    <col min="2817" max="2817" width="16.75" style="8" customWidth="1"/>
    <col min="2818" max="2818" width="11.125" style="8" customWidth="1"/>
    <col min="2819" max="2819" width="3.75" style="8" bestFit="1" customWidth="1"/>
    <col min="2820" max="2820" width="11.125" style="8" customWidth="1"/>
    <col min="2821" max="2821" width="6" style="8" customWidth="1"/>
    <col min="2822" max="2822" width="5.125" style="8" customWidth="1"/>
    <col min="2823" max="2823" width="5.75" style="8" customWidth="1"/>
    <col min="2824" max="2824" width="3.125" style="8" customWidth="1"/>
    <col min="2825" max="2825" width="12.875" style="8" customWidth="1"/>
    <col min="2826" max="2826" width="2.875" style="8" customWidth="1"/>
    <col min="2827" max="2827" width="83.875" style="8" customWidth="1"/>
    <col min="2828" max="3072" width="11.375" style="8"/>
    <col min="3073" max="3073" width="16.75" style="8" customWidth="1"/>
    <col min="3074" max="3074" width="11.125" style="8" customWidth="1"/>
    <col min="3075" max="3075" width="3.75" style="8" bestFit="1" customWidth="1"/>
    <col min="3076" max="3076" width="11.125" style="8" customWidth="1"/>
    <col min="3077" max="3077" width="6" style="8" customWidth="1"/>
    <col min="3078" max="3078" width="5.125" style="8" customWidth="1"/>
    <col min="3079" max="3079" width="5.75" style="8" customWidth="1"/>
    <col min="3080" max="3080" width="3.125" style="8" customWidth="1"/>
    <col min="3081" max="3081" width="12.875" style="8" customWidth="1"/>
    <col min="3082" max="3082" width="2.875" style="8" customWidth="1"/>
    <col min="3083" max="3083" width="83.875" style="8" customWidth="1"/>
    <col min="3084" max="3328" width="11.375" style="8"/>
    <col min="3329" max="3329" width="16.75" style="8" customWidth="1"/>
    <col min="3330" max="3330" width="11.125" style="8" customWidth="1"/>
    <col min="3331" max="3331" width="3.75" style="8" bestFit="1" customWidth="1"/>
    <col min="3332" max="3332" width="11.125" style="8" customWidth="1"/>
    <col min="3333" max="3333" width="6" style="8" customWidth="1"/>
    <col min="3334" max="3334" width="5.125" style="8" customWidth="1"/>
    <col min="3335" max="3335" width="5.75" style="8" customWidth="1"/>
    <col min="3336" max="3336" width="3.125" style="8" customWidth="1"/>
    <col min="3337" max="3337" width="12.875" style="8" customWidth="1"/>
    <col min="3338" max="3338" width="2.875" style="8" customWidth="1"/>
    <col min="3339" max="3339" width="83.875" style="8" customWidth="1"/>
    <col min="3340" max="3584" width="11.375" style="8"/>
    <col min="3585" max="3585" width="16.75" style="8" customWidth="1"/>
    <col min="3586" max="3586" width="11.125" style="8" customWidth="1"/>
    <col min="3587" max="3587" width="3.75" style="8" bestFit="1" customWidth="1"/>
    <col min="3588" max="3588" width="11.125" style="8" customWidth="1"/>
    <col min="3589" max="3589" width="6" style="8" customWidth="1"/>
    <col min="3590" max="3590" width="5.125" style="8" customWidth="1"/>
    <col min="3591" max="3591" width="5.75" style="8" customWidth="1"/>
    <col min="3592" max="3592" width="3.125" style="8" customWidth="1"/>
    <col min="3593" max="3593" width="12.875" style="8" customWidth="1"/>
    <col min="3594" max="3594" width="2.875" style="8" customWidth="1"/>
    <col min="3595" max="3595" width="83.875" style="8" customWidth="1"/>
    <col min="3596" max="3840" width="11.375" style="8"/>
    <col min="3841" max="3841" width="16.75" style="8" customWidth="1"/>
    <col min="3842" max="3842" width="11.125" style="8" customWidth="1"/>
    <col min="3843" max="3843" width="3.75" style="8" bestFit="1" customWidth="1"/>
    <col min="3844" max="3844" width="11.125" style="8" customWidth="1"/>
    <col min="3845" max="3845" width="6" style="8" customWidth="1"/>
    <col min="3846" max="3846" width="5.125" style="8" customWidth="1"/>
    <col min="3847" max="3847" width="5.75" style="8" customWidth="1"/>
    <col min="3848" max="3848" width="3.125" style="8" customWidth="1"/>
    <col min="3849" max="3849" width="12.875" style="8" customWidth="1"/>
    <col min="3850" max="3850" width="2.875" style="8" customWidth="1"/>
    <col min="3851" max="3851" width="83.875" style="8" customWidth="1"/>
    <col min="3852" max="4096" width="11.375" style="8"/>
    <col min="4097" max="4097" width="16.75" style="8" customWidth="1"/>
    <col min="4098" max="4098" width="11.125" style="8" customWidth="1"/>
    <col min="4099" max="4099" width="3.75" style="8" bestFit="1" customWidth="1"/>
    <col min="4100" max="4100" width="11.125" style="8" customWidth="1"/>
    <col min="4101" max="4101" width="6" style="8" customWidth="1"/>
    <col min="4102" max="4102" width="5.125" style="8" customWidth="1"/>
    <col min="4103" max="4103" width="5.75" style="8" customWidth="1"/>
    <col min="4104" max="4104" width="3.125" style="8" customWidth="1"/>
    <col min="4105" max="4105" width="12.875" style="8" customWidth="1"/>
    <col min="4106" max="4106" width="2.875" style="8" customWidth="1"/>
    <col min="4107" max="4107" width="83.875" style="8" customWidth="1"/>
    <col min="4108" max="4352" width="11.375" style="8"/>
    <col min="4353" max="4353" width="16.75" style="8" customWidth="1"/>
    <col min="4354" max="4354" width="11.125" style="8" customWidth="1"/>
    <col min="4355" max="4355" width="3.75" style="8" bestFit="1" customWidth="1"/>
    <col min="4356" max="4356" width="11.125" style="8" customWidth="1"/>
    <col min="4357" max="4357" width="6" style="8" customWidth="1"/>
    <col min="4358" max="4358" width="5.125" style="8" customWidth="1"/>
    <col min="4359" max="4359" width="5.75" style="8" customWidth="1"/>
    <col min="4360" max="4360" width="3.125" style="8" customWidth="1"/>
    <col min="4361" max="4361" width="12.875" style="8" customWidth="1"/>
    <col min="4362" max="4362" width="2.875" style="8" customWidth="1"/>
    <col min="4363" max="4363" width="83.875" style="8" customWidth="1"/>
    <col min="4364" max="4608" width="11.375" style="8"/>
    <col min="4609" max="4609" width="16.75" style="8" customWidth="1"/>
    <col min="4610" max="4610" width="11.125" style="8" customWidth="1"/>
    <col min="4611" max="4611" width="3.75" style="8" bestFit="1" customWidth="1"/>
    <col min="4612" max="4612" width="11.125" style="8" customWidth="1"/>
    <col min="4613" max="4613" width="6" style="8" customWidth="1"/>
    <col min="4614" max="4614" width="5.125" style="8" customWidth="1"/>
    <col min="4615" max="4615" width="5.75" style="8" customWidth="1"/>
    <col min="4616" max="4616" width="3.125" style="8" customWidth="1"/>
    <col min="4617" max="4617" width="12.875" style="8" customWidth="1"/>
    <col min="4618" max="4618" width="2.875" style="8" customWidth="1"/>
    <col min="4619" max="4619" width="83.875" style="8" customWidth="1"/>
    <col min="4620" max="4864" width="11.375" style="8"/>
    <col min="4865" max="4865" width="16.75" style="8" customWidth="1"/>
    <col min="4866" max="4866" width="11.125" style="8" customWidth="1"/>
    <col min="4867" max="4867" width="3.75" style="8" bestFit="1" customWidth="1"/>
    <col min="4868" max="4868" width="11.125" style="8" customWidth="1"/>
    <col min="4869" max="4869" width="6" style="8" customWidth="1"/>
    <col min="4870" max="4870" width="5.125" style="8" customWidth="1"/>
    <col min="4871" max="4871" width="5.75" style="8" customWidth="1"/>
    <col min="4872" max="4872" width="3.125" style="8" customWidth="1"/>
    <col min="4873" max="4873" width="12.875" style="8" customWidth="1"/>
    <col min="4874" max="4874" width="2.875" style="8" customWidth="1"/>
    <col min="4875" max="4875" width="83.875" style="8" customWidth="1"/>
    <col min="4876" max="5120" width="11.375" style="8"/>
    <col min="5121" max="5121" width="16.75" style="8" customWidth="1"/>
    <col min="5122" max="5122" width="11.125" style="8" customWidth="1"/>
    <col min="5123" max="5123" width="3.75" style="8" bestFit="1" customWidth="1"/>
    <col min="5124" max="5124" width="11.125" style="8" customWidth="1"/>
    <col min="5125" max="5125" width="6" style="8" customWidth="1"/>
    <col min="5126" max="5126" width="5.125" style="8" customWidth="1"/>
    <col min="5127" max="5127" width="5.75" style="8" customWidth="1"/>
    <col min="5128" max="5128" width="3.125" style="8" customWidth="1"/>
    <col min="5129" max="5129" width="12.875" style="8" customWidth="1"/>
    <col min="5130" max="5130" width="2.875" style="8" customWidth="1"/>
    <col min="5131" max="5131" width="83.875" style="8" customWidth="1"/>
    <col min="5132" max="5376" width="11.375" style="8"/>
    <col min="5377" max="5377" width="16.75" style="8" customWidth="1"/>
    <col min="5378" max="5378" width="11.125" style="8" customWidth="1"/>
    <col min="5379" max="5379" width="3.75" style="8" bestFit="1" customWidth="1"/>
    <col min="5380" max="5380" width="11.125" style="8" customWidth="1"/>
    <col min="5381" max="5381" width="6" style="8" customWidth="1"/>
    <col min="5382" max="5382" width="5.125" style="8" customWidth="1"/>
    <col min="5383" max="5383" width="5.75" style="8" customWidth="1"/>
    <col min="5384" max="5384" width="3.125" style="8" customWidth="1"/>
    <col min="5385" max="5385" width="12.875" style="8" customWidth="1"/>
    <col min="5386" max="5386" width="2.875" style="8" customWidth="1"/>
    <col min="5387" max="5387" width="83.875" style="8" customWidth="1"/>
    <col min="5388" max="5632" width="11.375" style="8"/>
    <col min="5633" max="5633" width="16.75" style="8" customWidth="1"/>
    <col min="5634" max="5634" width="11.125" style="8" customWidth="1"/>
    <col min="5635" max="5635" width="3.75" style="8" bestFit="1" customWidth="1"/>
    <col min="5636" max="5636" width="11.125" style="8" customWidth="1"/>
    <col min="5637" max="5637" width="6" style="8" customWidth="1"/>
    <col min="5638" max="5638" width="5.125" style="8" customWidth="1"/>
    <col min="5639" max="5639" width="5.75" style="8" customWidth="1"/>
    <col min="5640" max="5640" width="3.125" style="8" customWidth="1"/>
    <col min="5641" max="5641" width="12.875" style="8" customWidth="1"/>
    <col min="5642" max="5642" width="2.875" style="8" customWidth="1"/>
    <col min="5643" max="5643" width="83.875" style="8" customWidth="1"/>
    <col min="5644" max="5888" width="11.375" style="8"/>
    <col min="5889" max="5889" width="16.75" style="8" customWidth="1"/>
    <col min="5890" max="5890" width="11.125" style="8" customWidth="1"/>
    <col min="5891" max="5891" width="3.75" style="8" bestFit="1" customWidth="1"/>
    <col min="5892" max="5892" width="11.125" style="8" customWidth="1"/>
    <col min="5893" max="5893" width="6" style="8" customWidth="1"/>
    <col min="5894" max="5894" width="5.125" style="8" customWidth="1"/>
    <col min="5895" max="5895" width="5.75" style="8" customWidth="1"/>
    <col min="5896" max="5896" width="3.125" style="8" customWidth="1"/>
    <col min="5897" max="5897" width="12.875" style="8" customWidth="1"/>
    <col min="5898" max="5898" width="2.875" style="8" customWidth="1"/>
    <col min="5899" max="5899" width="83.875" style="8" customWidth="1"/>
    <col min="5900" max="6144" width="11.375" style="8"/>
    <col min="6145" max="6145" width="16.75" style="8" customWidth="1"/>
    <col min="6146" max="6146" width="11.125" style="8" customWidth="1"/>
    <col min="6147" max="6147" width="3.75" style="8" bestFit="1" customWidth="1"/>
    <col min="6148" max="6148" width="11.125" style="8" customWidth="1"/>
    <col min="6149" max="6149" width="6" style="8" customWidth="1"/>
    <col min="6150" max="6150" width="5.125" style="8" customWidth="1"/>
    <col min="6151" max="6151" width="5.75" style="8" customWidth="1"/>
    <col min="6152" max="6152" width="3.125" style="8" customWidth="1"/>
    <col min="6153" max="6153" width="12.875" style="8" customWidth="1"/>
    <col min="6154" max="6154" width="2.875" style="8" customWidth="1"/>
    <col min="6155" max="6155" width="83.875" style="8" customWidth="1"/>
    <col min="6156" max="6400" width="11.375" style="8"/>
    <col min="6401" max="6401" width="16.75" style="8" customWidth="1"/>
    <col min="6402" max="6402" width="11.125" style="8" customWidth="1"/>
    <col min="6403" max="6403" width="3.75" style="8" bestFit="1" customWidth="1"/>
    <col min="6404" max="6404" width="11.125" style="8" customWidth="1"/>
    <col min="6405" max="6405" width="6" style="8" customWidth="1"/>
    <col min="6406" max="6406" width="5.125" style="8" customWidth="1"/>
    <col min="6407" max="6407" width="5.75" style="8" customWidth="1"/>
    <col min="6408" max="6408" width="3.125" style="8" customWidth="1"/>
    <col min="6409" max="6409" width="12.875" style="8" customWidth="1"/>
    <col min="6410" max="6410" width="2.875" style="8" customWidth="1"/>
    <col min="6411" max="6411" width="83.875" style="8" customWidth="1"/>
    <col min="6412" max="6656" width="11.375" style="8"/>
    <col min="6657" max="6657" width="16.75" style="8" customWidth="1"/>
    <col min="6658" max="6658" width="11.125" style="8" customWidth="1"/>
    <col min="6659" max="6659" width="3.75" style="8" bestFit="1" customWidth="1"/>
    <col min="6660" max="6660" width="11.125" style="8" customWidth="1"/>
    <col min="6661" max="6661" width="6" style="8" customWidth="1"/>
    <col min="6662" max="6662" width="5.125" style="8" customWidth="1"/>
    <col min="6663" max="6663" width="5.75" style="8" customWidth="1"/>
    <col min="6664" max="6664" width="3.125" style="8" customWidth="1"/>
    <col min="6665" max="6665" width="12.875" style="8" customWidth="1"/>
    <col min="6666" max="6666" width="2.875" style="8" customWidth="1"/>
    <col min="6667" max="6667" width="83.875" style="8" customWidth="1"/>
    <col min="6668" max="6912" width="11.375" style="8"/>
    <col min="6913" max="6913" width="16.75" style="8" customWidth="1"/>
    <col min="6914" max="6914" width="11.125" style="8" customWidth="1"/>
    <col min="6915" max="6915" width="3.75" style="8" bestFit="1" customWidth="1"/>
    <col min="6916" max="6916" width="11.125" style="8" customWidth="1"/>
    <col min="6917" max="6917" width="6" style="8" customWidth="1"/>
    <col min="6918" max="6918" width="5.125" style="8" customWidth="1"/>
    <col min="6919" max="6919" width="5.75" style="8" customWidth="1"/>
    <col min="6920" max="6920" width="3.125" style="8" customWidth="1"/>
    <col min="6921" max="6921" width="12.875" style="8" customWidth="1"/>
    <col min="6922" max="6922" width="2.875" style="8" customWidth="1"/>
    <col min="6923" max="6923" width="83.875" style="8" customWidth="1"/>
    <col min="6924" max="7168" width="11.375" style="8"/>
    <col min="7169" max="7169" width="16.75" style="8" customWidth="1"/>
    <col min="7170" max="7170" width="11.125" style="8" customWidth="1"/>
    <col min="7171" max="7171" width="3.75" style="8" bestFit="1" customWidth="1"/>
    <col min="7172" max="7172" width="11.125" style="8" customWidth="1"/>
    <col min="7173" max="7173" width="6" style="8" customWidth="1"/>
    <col min="7174" max="7174" width="5.125" style="8" customWidth="1"/>
    <col min="7175" max="7175" width="5.75" style="8" customWidth="1"/>
    <col min="7176" max="7176" width="3.125" style="8" customWidth="1"/>
    <col min="7177" max="7177" width="12.875" style="8" customWidth="1"/>
    <col min="7178" max="7178" width="2.875" style="8" customWidth="1"/>
    <col min="7179" max="7179" width="83.875" style="8" customWidth="1"/>
    <col min="7180" max="7424" width="11.375" style="8"/>
    <col min="7425" max="7425" width="16.75" style="8" customWidth="1"/>
    <col min="7426" max="7426" width="11.125" style="8" customWidth="1"/>
    <col min="7427" max="7427" width="3.75" style="8" bestFit="1" customWidth="1"/>
    <col min="7428" max="7428" width="11.125" style="8" customWidth="1"/>
    <col min="7429" max="7429" width="6" style="8" customWidth="1"/>
    <col min="7430" max="7430" width="5.125" style="8" customWidth="1"/>
    <col min="7431" max="7431" width="5.75" style="8" customWidth="1"/>
    <col min="7432" max="7432" width="3.125" style="8" customWidth="1"/>
    <col min="7433" max="7433" width="12.875" style="8" customWidth="1"/>
    <col min="7434" max="7434" width="2.875" style="8" customWidth="1"/>
    <col min="7435" max="7435" width="83.875" style="8" customWidth="1"/>
    <col min="7436" max="7680" width="11.375" style="8"/>
    <col min="7681" max="7681" width="16.75" style="8" customWidth="1"/>
    <col min="7682" max="7682" width="11.125" style="8" customWidth="1"/>
    <col min="7683" max="7683" width="3.75" style="8" bestFit="1" customWidth="1"/>
    <col min="7684" max="7684" width="11.125" style="8" customWidth="1"/>
    <col min="7685" max="7685" width="6" style="8" customWidth="1"/>
    <col min="7686" max="7686" width="5.125" style="8" customWidth="1"/>
    <col min="7687" max="7687" width="5.75" style="8" customWidth="1"/>
    <col min="7688" max="7688" width="3.125" style="8" customWidth="1"/>
    <col min="7689" max="7689" width="12.875" style="8" customWidth="1"/>
    <col min="7690" max="7690" width="2.875" style="8" customWidth="1"/>
    <col min="7691" max="7691" width="83.875" style="8" customWidth="1"/>
    <col min="7692" max="7936" width="11.375" style="8"/>
    <col min="7937" max="7937" width="16.75" style="8" customWidth="1"/>
    <col min="7938" max="7938" width="11.125" style="8" customWidth="1"/>
    <col min="7939" max="7939" width="3.75" style="8" bestFit="1" customWidth="1"/>
    <col min="7940" max="7940" width="11.125" style="8" customWidth="1"/>
    <col min="7941" max="7941" width="6" style="8" customWidth="1"/>
    <col min="7942" max="7942" width="5.125" style="8" customWidth="1"/>
    <col min="7943" max="7943" width="5.75" style="8" customWidth="1"/>
    <col min="7944" max="7944" width="3.125" style="8" customWidth="1"/>
    <col min="7945" max="7945" width="12.875" style="8" customWidth="1"/>
    <col min="7946" max="7946" width="2.875" style="8" customWidth="1"/>
    <col min="7947" max="7947" width="83.875" style="8" customWidth="1"/>
    <col min="7948" max="8192" width="11.375" style="8"/>
    <col min="8193" max="8193" width="16.75" style="8" customWidth="1"/>
    <col min="8194" max="8194" width="11.125" style="8" customWidth="1"/>
    <col min="8195" max="8195" width="3.75" style="8" bestFit="1" customWidth="1"/>
    <col min="8196" max="8196" width="11.125" style="8" customWidth="1"/>
    <col min="8197" max="8197" width="6" style="8" customWidth="1"/>
    <col min="8198" max="8198" width="5.125" style="8" customWidth="1"/>
    <col min="8199" max="8199" width="5.75" style="8" customWidth="1"/>
    <col min="8200" max="8200" width="3.125" style="8" customWidth="1"/>
    <col min="8201" max="8201" width="12.875" style="8" customWidth="1"/>
    <col min="8202" max="8202" width="2.875" style="8" customWidth="1"/>
    <col min="8203" max="8203" width="83.875" style="8" customWidth="1"/>
    <col min="8204" max="8448" width="11.375" style="8"/>
    <col min="8449" max="8449" width="16.75" style="8" customWidth="1"/>
    <col min="8450" max="8450" width="11.125" style="8" customWidth="1"/>
    <col min="8451" max="8451" width="3.75" style="8" bestFit="1" customWidth="1"/>
    <col min="8452" max="8452" width="11.125" style="8" customWidth="1"/>
    <col min="8453" max="8453" width="6" style="8" customWidth="1"/>
    <col min="8454" max="8454" width="5.125" style="8" customWidth="1"/>
    <col min="8455" max="8455" width="5.75" style="8" customWidth="1"/>
    <col min="8456" max="8456" width="3.125" style="8" customWidth="1"/>
    <col min="8457" max="8457" width="12.875" style="8" customWidth="1"/>
    <col min="8458" max="8458" width="2.875" style="8" customWidth="1"/>
    <col min="8459" max="8459" width="83.875" style="8" customWidth="1"/>
    <col min="8460" max="8704" width="11.375" style="8"/>
    <col min="8705" max="8705" width="16.75" style="8" customWidth="1"/>
    <col min="8706" max="8706" width="11.125" style="8" customWidth="1"/>
    <col min="8707" max="8707" width="3.75" style="8" bestFit="1" customWidth="1"/>
    <col min="8708" max="8708" width="11.125" style="8" customWidth="1"/>
    <col min="8709" max="8709" width="6" style="8" customWidth="1"/>
    <col min="8710" max="8710" width="5.125" style="8" customWidth="1"/>
    <col min="8711" max="8711" width="5.75" style="8" customWidth="1"/>
    <col min="8712" max="8712" width="3.125" style="8" customWidth="1"/>
    <col min="8713" max="8713" width="12.875" style="8" customWidth="1"/>
    <col min="8714" max="8714" width="2.875" style="8" customWidth="1"/>
    <col min="8715" max="8715" width="83.875" style="8" customWidth="1"/>
    <col min="8716" max="8960" width="11.375" style="8"/>
    <col min="8961" max="8961" width="16.75" style="8" customWidth="1"/>
    <col min="8962" max="8962" width="11.125" style="8" customWidth="1"/>
    <col min="8963" max="8963" width="3.75" style="8" bestFit="1" customWidth="1"/>
    <col min="8964" max="8964" width="11.125" style="8" customWidth="1"/>
    <col min="8965" max="8965" width="6" style="8" customWidth="1"/>
    <col min="8966" max="8966" width="5.125" style="8" customWidth="1"/>
    <col min="8967" max="8967" width="5.75" style="8" customWidth="1"/>
    <col min="8968" max="8968" width="3.125" style="8" customWidth="1"/>
    <col min="8969" max="8969" width="12.875" style="8" customWidth="1"/>
    <col min="8970" max="8970" width="2.875" style="8" customWidth="1"/>
    <col min="8971" max="8971" width="83.875" style="8" customWidth="1"/>
    <col min="8972" max="9216" width="11.375" style="8"/>
    <col min="9217" max="9217" width="16.75" style="8" customWidth="1"/>
    <col min="9218" max="9218" width="11.125" style="8" customWidth="1"/>
    <col min="9219" max="9219" width="3.75" style="8" bestFit="1" customWidth="1"/>
    <col min="9220" max="9220" width="11.125" style="8" customWidth="1"/>
    <col min="9221" max="9221" width="6" style="8" customWidth="1"/>
    <col min="9222" max="9222" width="5.125" style="8" customWidth="1"/>
    <col min="9223" max="9223" width="5.75" style="8" customWidth="1"/>
    <col min="9224" max="9224" width="3.125" style="8" customWidth="1"/>
    <col min="9225" max="9225" width="12.875" style="8" customWidth="1"/>
    <col min="9226" max="9226" width="2.875" style="8" customWidth="1"/>
    <col min="9227" max="9227" width="83.875" style="8" customWidth="1"/>
    <col min="9228" max="9472" width="11.375" style="8"/>
    <col min="9473" max="9473" width="16.75" style="8" customWidth="1"/>
    <col min="9474" max="9474" width="11.125" style="8" customWidth="1"/>
    <col min="9475" max="9475" width="3.75" style="8" bestFit="1" customWidth="1"/>
    <col min="9476" max="9476" width="11.125" style="8" customWidth="1"/>
    <col min="9477" max="9477" width="6" style="8" customWidth="1"/>
    <col min="9478" max="9478" width="5.125" style="8" customWidth="1"/>
    <col min="9479" max="9479" width="5.75" style="8" customWidth="1"/>
    <col min="9480" max="9480" width="3.125" style="8" customWidth="1"/>
    <col min="9481" max="9481" width="12.875" style="8" customWidth="1"/>
    <col min="9482" max="9482" width="2.875" style="8" customWidth="1"/>
    <col min="9483" max="9483" width="83.875" style="8" customWidth="1"/>
    <col min="9484" max="9728" width="11.375" style="8"/>
    <col min="9729" max="9729" width="16.75" style="8" customWidth="1"/>
    <col min="9730" max="9730" width="11.125" style="8" customWidth="1"/>
    <col min="9731" max="9731" width="3.75" style="8" bestFit="1" customWidth="1"/>
    <col min="9732" max="9732" width="11.125" style="8" customWidth="1"/>
    <col min="9733" max="9733" width="6" style="8" customWidth="1"/>
    <col min="9734" max="9734" width="5.125" style="8" customWidth="1"/>
    <col min="9735" max="9735" width="5.75" style="8" customWidth="1"/>
    <col min="9736" max="9736" width="3.125" style="8" customWidth="1"/>
    <col min="9737" max="9737" width="12.875" style="8" customWidth="1"/>
    <col min="9738" max="9738" width="2.875" style="8" customWidth="1"/>
    <col min="9739" max="9739" width="83.875" style="8" customWidth="1"/>
    <col min="9740" max="9984" width="11.375" style="8"/>
    <col min="9985" max="9985" width="16.75" style="8" customWidth="1"/>
    <col min="9986" max="9986" width="11.125" style="8" customWidth="1"/>
    <col min="9987" max="9987" width="3.75" style="8" bestFit="1" customWidth="1"/>
    <col min="9988" max="9988" width="11.125" style="8" customWidth="1"/>
    <col min="9989" max="9989" width="6" style="8" customWidth="1"/>
    <col min="9990" max="9990" width="5.125" style="8" customWidth="1"/>
    <col min="9991" max="9991" width="5.75" style="8" customWidth="1"/>
    <col min="9992" max="9992" width="3.125" style="8" customWidth="1"/>
    <col min="9993" max="9993" width="12.875" style="8" customWidth="1"/>
    <col min="9994" max="9994" width="2.875" style="8" customWidth="1"/>
    <col min="9995" max="9995" width="83.875" style="8" customWidth="1"/>
    <col min="9996" max="10240" width="11.375" style="8"/>
    <col min="10241" max="10241" width="16.75" style="8" customWidth="1"/>
    <col min="10242" max="10242" width="11.125" style="8" customWidth="1"/>
    <col min="10243" max="10243" width="3.75" style="8" bestFit="1" customWidth="1"/>
    <col min="10244" max="10244" width="11.125" style="8" customWidth="1"/>
    <col min="10245" max="10245" width="6" style="8" customWidth="1"/>
    <col min="10246" max="10246" width="5.125" style="8" customWidth="1"/>
    <col min="10247" max="10247" width="5.75" style="8" customWidth="1"/>
    <col min="10248" max="10248" width="3.125" style="8" customWidth="1"/>
    <col min="10249" max="10249" width="12.875" style="8" customWidth="1"/>
    <col min="10250" max="10250" width="2.875" style="8" customWidth="1"/>
    <col min="10251" max="10251" width="83.875" style="8" customWidth="1"/>
    <col min="10252" max="10496" width="11.375" style="8"/>
    <col min="10497" max="10497" width="16.75" style="8" customWidth="1"/>
    <col min="10498" max="10498" width="11.125" style="8" customWidth="1"/>
    <col min="10499" max="10499" width="3.75" style="8" bestFit="1" customWidth="1"/>
    <col min="10500" max="10500" width="11.125" style="8" customWidth="1"/>
    <col min="10501" max="10501" width="6" style="8" customWidth="1"/>
    <col min="10502" max="10502" width="5.125" style="8" customWidth="1"/>
    <col min="10503" max="10503" width="5.75" style="8" customWidth="1"/>
    <col min="10504" max="10504" width="3.125" style="8" customWidth="1"/>
    <col min="10505" max="10505" width="12.875" style="8" customWidth="1"/>
    <col min="10506" max="10506" width="2.875" style="8" customWidth="1"/>
    <col min="10507" max="10507" width="83.875" style="8" customWidth="1"/>
    <col min="10508" max="10752" width="11.375" style="8"/>
    <col min="10753" max="10753" width="16.75" style="8" customWidth="1"/>
    <col min="10754" max="10754" width="11.125" style="8" customWidth="1"/>
    <col min="10755" max="10755" width="3.75" style="8" bestFit="1" customWidth="1"/>
    <col min="10756" max="10756" width="11.125" style="8" customWidth="1"/>
    <col min="10757" max="10757" width="6" style="8" customWidth="1"/>
    <col min="10758" max="10758" width="5.125" style="8" customWidth="1"/>
    <col min="10759" max="10759" width="5.75" style="8" customWidth="1"/>
    <col min="10760" max="10760" width="3.125" style="8" customWidth="1"/>
    <col min="10761" max="10761" width="12.875" style="8" customWidth="1"/>
    <col min="10762" max="10762" width="2.875" style="8" customWidth="1"/>
    <col min="10763" max="10763" width="83.875" style="8" customWidth="1"/>
    <col min="10764" max="11008" width="11.375" style="8"/>
    <col min="11009" max="11009" width="16.75" style="8" customWidth="1"/>
    <col min="11010" max="11010" width="11.125" style="8" customWidth="1"/>
    <col min="11011" max="11011" width="3.75" style="8" bestFit="1" customWidth="1"/>
    <col min="11012" max="11012" width="11.125" style="8" customWidth="1"/>
    <col min="11013" max="11013" width="6" style="8" customWidth="1"/>
    <col min="11014" max="11014" width="5.125" style="8" customWidth="1"/>
    <col min="11015" max="11015" width="5.75" style="8" customWidth="1"/>
    <col min="11016" max="11016" width="3.125" style="8" customWidth="1"/>
    <col min="11017" max="11017" width="12.875" style="8" customWidth="1"/>
    <col min="11018" max="11018" width="2.875" style="8" customWidth="1"/>
    <col min="11019" max="11019" width="83.875" style="8" customWidth="1"/>
    <col min="11020" max="11264" width="11.375" style="8"/>
    <col min="11265" max="11265" width="16.75" style="8" customWidth="1"/>
    <col min="11266" max="11266" width="11.125" style="8" customWidth="1"/>
    <col min="11267" max="11267" width="3.75" style="8" bestFit="1" customWidth="1"/>
    <col min="11268" max="11268" width="11.125" style="8" customWidth="1"/>
    <col min="11269" max="11269" width="6" style="8" customWidth="1"/>
    <col min="11270" max="11270" width="5.125" style="8" customWidth="1"/>
    <col min="11271" max="11271" width="5.75" style="8" customWidth="1"/>
    <col min="11272" max="11272" width="3.125" style="8" customWidth="1"/>
    <col min="11273" max="11273" width="12.875" style="8" customWidth="1"/>
    <col min="11274" max="11274" width="2.875" style="8" customWidth="1"/>
    <col min="11275" max="11275" width="83.875" style="8" customWidth="1"/>
    <col min="11276" max="11520" width="11.375" style="8"/>
    <col min="11521" max="11521" width="16.75" style="8" customWidth="1"/>
    <col min="11522" max="11522" width="11.125" style="8" customWidth="1"/>
    <col min="11523" max="11523" width="3.75" style="8" bestFit="1" customWidth="1"/>
    <col min="11524" max="11524" width="11.125" style="8" customWidth="1"/>
    <col min="11525" max="11525" width="6" style="8" customWidth="1"/>
    <col min="11526" max="11526" width="5.125" style="8" customWidth="1"/>
    <col min="11527" max="11527" width="5.75" style="8" customWidth="1"/>
    <col min="11528" max="11528" width="3.125" style="8" customWidth="1"/>
    <col min="11529" max="11529" width="12.875" style="8" customWidth="1"/>
    <col min="11530" max="11530" width="2.875" style="8" customWidth="1"/>
    <col min="11531" max="11531" width="83.875" style="8" customWidth="1"/>
    <col min="11532" max="11776" width="11.375" style="8"/>
    <col min="11777" max="11777" width="16.75" style="8" customWidth="1"/>
    <col min="11778" max="11778" width="11.125" style="8" customWidth="1"/>
    <col min="11779" max="11779" width="3.75" style="8" bestFit="1" customWidth="1"/>
    <col min="11780" max="11780" width="11.125" style="8" customWidth="1"/>
    <col min="11781" max="11781" width="6" style="8" customWidth="1"/>
    <col min="11782" max="11782" width="5.125" style="8" customWidth="1"/>
    <col min="11783" max="11783" width="5.75" style="8" customWidth="1"/>
    <col min="11784" max="11784" width="3.125" style="8" customWidth="1"/>
    <col min="11785" max="11785" width="12.875" style="8" customWidth="1"/>
    <col min="11786" max="11786" width="2.875" style="8" customWidth="1"/>
    <col min="11787" max="11787" width="83.875" style="8" customWidth="1"/>
    <col min="11788" max="12032" width="11.375" style="8"/>
    <col min="12033" max="12033" width="16.75" style="8" customWidth="1"/>
    <col min="12034" max="12034" width="11.125" style="8" customWidth="1"/>
    <col min="12035" max="12035" width="3.75" style="8" bestFit="1" customWidth="1"/>
    <col min="12036" max="12036" width="11.125" style="8" customWidth="1"/>
    <col min="12037" max="12037" width="6" style="8" customWidth="1"/>
    <col min="12038" max="12038" width="5.125" style="8" customWidth="1"/>
    <col min="12039" max="12039" width="5.75" style="8" customWidth="1"/>
    <col min="12040" max="12040" width="3.125" style="8" customWidth="1"/>
    <col min="12041" max="12041" width="12.875" style="8" customWidth="1"/>
    <col min="12042" max="12042" width="2.875" style="8" customWidth="1"/>
    <col min="12043" max="12043" width="83.875" style="8" customWidth="1"/>
    <col min="12044" max="12288" width="11.375" style="8"/>
    <col min="12289" max="12289" width="16.75" style="8" customWidth="1"/>
    <col min="12290" max="12290" width="11.125" style="8" customWidth="1"/>
    <col min="12291" max="12291" width="3.75" style="8" bestFit="1" customWidth="1"/>
    <col min="12292" max="12292" width="11.125" style="8" customWidth="1"/>
    <col min="12293" max="12293" width="6" style="8" customWidth="1"/>
    <col min="12294" max="12294" width="5.125" style="8" customWidth="1"/>
    <col min="12295" max="12295" width="5.75" style="8" customWidth="1"/>
    <col min="12296" max="12296" width="3.125" style="8" customWidth="1"/>
    <col min="12297" max="12297" width="12.875" style="8" customWidth="1"/>
    <col min="12298" max="12298" width="2.875" style="8" customWidth="1"/>
    <col min="12299" max="12299" width="83.875" style="8" customWidth="1"/>
    <col min="12300" max="12544" width="11.375" style="8"/>
    <col min="12545" max="12545" width="16.75" style="8" customWidth="1"/>
    <col min="12546" max="12546" width="11.125" style="8" customWidth="1"/>
    <col min="12547" max="12547" width="3.75" style="8" bestFit="1" customWidth="1"/>
    <col min="12548" max="12548" width="11.125" style="8" customWidth="1"/>
    <col min="12549" max="12549" width="6" style="8" customWidth="1"/>
    <col min="12550" max="12550" width="5.125" style="8" customWidth="1"/>
    <col min="12551" max="12551" width="5.75" style="8" customWidth="1"/>
    <col min="12552" max="12552" width="3.125" style="8" customWidth="1"/>
    <col min="12553" max="12553" width="12.875" style="8" customWidth="1"/>
    <col min="12554" max="12554" width="2.875" style="8" customWidth="1"/>
    <col min="12555" max="12555" width="83.875" style="8" customWidth="1"/>
    <col min="12556" max="12800" width="11.375" style="8"/>
    <col min="12801" max="12801" width="16.75" style="8" customWidth="1"/>
    <col min="12802" max="12802" width="11.125" style="8" customWidth="1"/>
    <col min="12803" max="12803" width="3.75" style="8" bestFit="1" customWidth="1"/>
    <col min="12804" max="12804" width="11.125" style="8" customWidth="1"/>
    <col min="12805" max="12805" width="6" style="8" customWidth="1"/>
    <col min="12806" max="12806" width="5.125" style="8" customWidth="1"/>
    <col min="12807" max="12807" width="5.75" style="8" customWidth="1"/>
    <col min="12808" max="12808" width="3.125" style="8" customWidth="1"/>
    <col min="12809" max="12809" width="12.875" style="8" customWidth="1"/>
    <col min="12810" max="12810" width="2.875" style="8" customWidth="1"/>
    <col min="12811" max="12811" width="83.875" style="8" customWidth="1"/>
    <col min="12812" max="13056" width="11.375" style="8"/>
    <col min="13057" max="13057" width="16.75" style="8" customWidth="1"/>
    <col min="13058" max="13058" width="11.125" style="8" customWidth="1"/>
    <col min="13059" max="13059" width="3.75" style="8" bestFit="1" customWidth="1"/>
    <col min="13060" max="13060" width="11.125" style="8" customWidth="1"/>
    <col min="13061" max="13061" width="6" style="8" customWidth="1"/>
    <col min="13062" max="13062" width="5.125" style="8" customWidth="1"/>
    <col min="13063" max="13063" width="5.75" style="8" customWidth="1"/>
    <col min="13064" max="13064" width="3.125" style="8" customWidth="1"/>
    <col min="13065" max="13065" width="12.875" style="8" customWidth="1"/>
    <col min="13066" max="13066" width="2.875" style="8" customWidth="1"/>
    <col min="13067" max="13067" width="83.875" style="8" customWidth="1"/>
    <col min="13068" max="13312" width="11.375" style="8"/>
    <col min="13313" max="13313" width="16.75" style="8" customWidth="1"/>
    <col min="13314" max="13314" width="11.125" style="8" customWidth="1"/>
    <col min="13315" max="13315" width="3.75" style="8" bestFit="1" customWidth="1"/>
    <col min="13316" max="13316" width="11.125" style="8" customWidth="1"/>
    <col min="13317" max="13317" width="6" style="8" customWidth="1"/>
    <col min="13318" max="13318" width="5.125" style="8" customWidth="1"/>
    <col min="13319" max="13319" width="5.75" style="8" customWidth="1"/>
    <col min="13320" max="13320" width="3.125" style="8" customWidth="1"/>
    <col min="13321" max="13321" width="12.875" style="8" customWidth="1"/>
    <col min="13322" max="13322" width="2.875" style="8" customWidth="1"/>
    <col min="13323" max="13323" width="83.875" style="8" customWidth="1"/>
    <col min="13324" max="13568" width="11.375" style="8"/>
    <col min="13569" max="13569" width="16.75" style="8" customWidth="1"/>
    <col min="13570" max="13570" width="11.125" style="8" customWidth="1"/>
    <col min="13571" max="13571" width="3.75" style="8" bestFit="1" customWidth="1"/>
    <col min="13572" max="13572" width="11.125" style="8" customWidth="1"/>
    <col min="13573" max="13573" width="6" style="8" customWidth="1"/>
    <col min="13574" max="13574" width="5.125" style="8" customWidth="1"/>
    <col min="13575" max="13575" width="5.75" style="8" customWidth="1"/>
    <col min="13576" max="13576" width="3.125" style="8" customWidth="1"/>
    <col min="13577" max="13577" width="12.875" style="8" customWidth="1"/>
    <col min="13578" max="13578" width="2.875" style="8" customWidth="1"/>
    <col min="13579" max="13579" width="83.875" style="8" customWidth="1"/>
    <col min="13580" max="13824" width="11.375" style="8"/>
    <col min="13825" max="13825" width="16.75" style="8" customWidth="1"/>
    <col min="13826" max="13826" width="11.125" style="8" customWidth="1"/>
    <col min="13827" max="13827" width="3.75" style="8" bestFit="1" customWidth="1"/>
    <col min="13828" max="13828" width="11.125" style="8" customWidth="1"/>
    <col min="13829" max="13829" width="6" style="8" customWidth="1"/>
    <col min="13830" max="13830" width="5.125" style="8" customWidth="1"/>
    <col min="13831" max="13831" width="5.75" style="8" customWidth="1"/>
    <col min="13832" max="13832" width="3.125" style="8" customWidth="1"/>
    <col min="13833" max="13833" width="12.875" style="8" customWidth="1"/>
    <col min="13834" max="13834" width="2.875" style="8" customWidth="1"/>
    <col min="13835" max="13835" width="83.875" style="8" customWidth="1"/>
    <col min="13836" max="14080" width="11.375" style="8"/>
    <col min="14081" max="14081" width="16.75" style="8" customWidth="1"/>
    <col min="14082" max="14082" width="11.125" style="8" customWidth="1"/>
    <col min="14083" max="14083" width="3.75" style="8" bestFit="1" customWidth="1"/>
    <col min="14084" max="14084" width="11.125" style="8" customWidth="1"/>
    <col min="14085" max="14085" width="6" style="8" customWidth="1"/>
    <col min="14086" max="14086" width="5.125" style="8" customWidth="1"/>
    <col min="14087" max="14087" width="5.75" style="8" customWidth="1"/>
    <col min="14088" max="14088" width="3.125" style="8" customWidth="1"/>
    <col min="14089" max="14089" width="12.875" style="8" customWidth="1"/>
    <col min="14090" max="14090" width="2.875" style="8" customWidth="1"/>
    <col min="14091" max="14091" width="83.875" style="8" customWidth="1"/>
    <col min="14092" max="14336" width="11.375" style="8"/>
    <col min="14337" max="14337" width="16.75" style="8" customWidth="1"/>
    <col min="14338" max="14338" width="11.125" style="8" customWidth="1"/>
    <col min="14339" max="14339" width="3.75" style="8" bestFit="1" customWidth="1"/>
    <col min="14340" max="14340" width="11.125" style="8" customWidth="1"/>
    <col min="14341" max="14341" width="6" style="8" customWidth="1"/>
    <col min="14342" max="14342" width="5.125" style="8" customWidth="1"/>
    <col min="14343" max="14343" width="5.75" style="8" customWidth="1"/>
    <col min="14344" max="14344" width="3.125" style="8" customWidth="1"/>
    <col min="14345" max="14345" width="12.875" style="8" customWidth="1"/>
    <col min="14346" max="14346" width="2.875" style="8" customWidth="1"/>
    <col min="14347" max="14347" width="83.875" style="8" customWidth="1"/>
    <col min="14348" max="14592" width="11.375" style="8"/>
    <col min="14593" max="14593" width="16.75" style="8" customWidth="1"/>
    <col min="14594" max="14594" width="11.125" style="8" customWidth="1"/>
    <col min="14595" max="14595" width="3.75" style="8" bestFit="1" customWidth="1"/>
    <col min="14596" max="14596" width="11.125" style="8" customWidth="1"/>
    <col min="14597" max="14597" width="6" style="8" customWidth="1"/>
    <col min="14598" max="14598" width="5.125" style="8" customWidth="1"/>
    <col min="14599" max="14599" width="5.75" style="8" customWidth="1"/>
    <col min="14600" max="14600" width="3.125" style="8" customWidth="1"/>
    <col min="14601" max="14601" width="12.875" style="8" customWidth="1"/>
    <col min="14602" max="14602" width="2.875" style="8" customWidth="1"/>
    <col min="14603" max="14603" width="83.875" style="8" customWidth="1"/>
    <col min="14604" max="14848" width="11.375" style="8"/>
    <col min="14849" max="14849" width="16.75" style="8" customWidth="1"/>
    <col min="14850" max="14850" width="11.125" style="8" customWidth="1"/>
    <col min="14851" max="14851" width="3.75" style="8" bestFit="1" customWidth="1"/>
    <col min="14852" max="14852" width="11.125" style="8" customWidth="1"/>
    <col min="14853" max="14853" width="6" style="8" customWidth="1"/>
    <col min="14854" max="14854" width="5.125" style="8" customWidth="1"/>
    <col min="14855" max="14855" width="5.75" style="8" customWidth="1"/>
    <col min="14856" max="14856" width="3.125" style="8" customWidth="1"/>
    <col min="14857" max="14857" width="12.875" style="8" customWidth="1"/>
    <col min="14858" max="14858" width="2.875" style="8" customWidth="1"/>
    <col min="14859" max="14859" width="83.875" style="8" customWidth="1"/>
    <col min="14860" max="15104" width="11.375" style="8"/>
    <col min="15105" max="15105" width="16.75" style="8" customWidth="1"/>
    <col min="15106" max="15106" width="11.125" style="8" customWidth="1"/>
    <col min="15107" max="15107" width="3.75" style="8" bestFit="1" customWidth="1"/>
    <col min="15108" max="15108" width="11.125" style="8" customWidth="1"/>
    <col min="15109" max="15109" width="6" style="8" customWidth="1"/>
    <col min="15110" max="15110" width="5.125" style="8" customWidth="1"/>
    <col min="15111" max="15111" width="5.75" style="8" customWidth="1"/>
    <col min="15112" max="15112" width="3.125" style="8" customWidth="1"/>
    <col min="15113" max="15113" width="12.875" style="8" customWidth="1"/>
    <col min="15114" max="15114" width="2.875" style="8" customWidth="1"/>
    <col min="15115" max="15115" width="83.875" style="8" customWidth="1"/>
    <col min="15116" max="15360" width="11.375" style="8"/>
    <col min="15361" max="15361" width="16.75" style="8" customWidth="1"/>
    <col min="15362" max="15362" width="11.125" style="8" customWidth="1"/>
    <col min="15363" max="15363" width="3.75" style="8" bestFit="1" customWidth="1"/>
    <col min="15364" max="15364" width="11.125" style="8" customWidth="1"/>
    <col min="15365" max="15365" width="6" style="8" customWidth="1"/>
    <col min="15366" max="15366" width="5.125" style="8" customWidth="1"/>
    <col min="15367" max="15367" width="5.75" style="8" customWidth="1"/>
    <col min="15368" max="15368" width="3.125" style="8" customWidth="1"/>
    <col min="15369" max="15369" width="12.875" style="8" customWidth="1"/>
    <col min="15370" max="15370" width="2.875" style="8" customWidth="1"/>
    <col min="15371" max="15371" width="83.875" style="8" customWidth="1"/>
    <col min="15372" max="15616" width="11.375" style="8"/>
    <col min="15617" max="15617" width="16.75" style="8" customWidth="1"/>
    <col min="15618" max="15618" width="11.125" style="8" customWidth="1"/>
    <col min="15619" max="15619" width="3.75" style="8" bestFit="1" customWidth="1"/>
    <col min="15620" max="15620" width="11.125" style="8" customWidth="1"/>
    <col min="15621" max="15621" width="6" style="8" customWidth="1"/>
    <col min="15622" max="15622" width="5.125" style="8" customWidth="1"/>
    <col min="15623" max="15623" width="5.75" style="8" customWidth="1"/>
    <col min="15624" max="15624" width="3.125" style="8" customWidth="1"/>
    <col min="15625" max="15625" width="12.875" style="8" customWidth="1"/>
    <col min="15626" max="15626" width="2.875" style="8" customWidth="1"/>
    <col min="15627" max="15627" width="83.875" style="8" customWidth="1"/>
    <col min="15628" max="15872" width="11.375" style="8"/>
    <col min="15873" max="15873" width="16.75" style="8" customWidth="1"/>
    <col min="15874" max="15874" width="11.125" style="8" customWidth="1"/>
    <col min="15875" max="15875" width="3.75" style="8" bestFit="1" customWidth="1"/>
    <col min="15876" max="15876" width="11.125" style="8" customWidth="1"/>
    <col min="15877" max="15877" width="6" style="8" customWidth="1"/>
    <col min="15878" max="15878" width="5.125" style="8" customWidth="1"/>
    <col min="15879" max="15879" width="5.75" style="8" customWidth="1"/>
    <col min="15880" max="15880" width="3.125" style="8" customWidth="1"/>
    <col min="15881" max="15881" width="12.875" style="8" customWidth="1"/>
    <col min="15882" max="15882" width="2.875" style="8" customWidth="1"/>
    <col min="15883" max="15883" width="83.875" style="8" customWidth="1"/>
    <col min="15884" max="16128" width="11.375" style="8"/>
    <col min="16129" max="16129" width="16.75" style="8" customWidth="1"/>
    <col min="16130" max="16130" width="11.125" style="8" customWidth="1"/>
    <col min="16131" max="16131" width="3.75" style="8" bestFit="1" customWidth="1"/>
    <col min="16132" max="16132" width="11.125" style="8" customWidth="1"/>
    <col min="16133" max="16133" width="6" style="8" customWidth="1"/>
    <col min="16134" max="16134" width="5.125" style="8" customWidth="1"/>
    <col min="16135" max="16135" width="5.75" style="8" customWidth="1"/>
    <col min="16136" max="16136" width="3.125" style="8" customWidth="1"/>
    <col min="16137" max="16137" width="12.875" style="8" customWidth="1"/>
    <col min="16138" max="16138" width="2.875" style="8" customWidth="1"/>
    <col min="16139" max="16139" width="83.875" style="8" customWidth="1"/>
    <col min="16140" max="16384" width="11.375" style="8"/>
  </cols>
  <sheetData>
    <row r="1" spans="1:16" ht="30" customHeight="1" x14ac:dyDescent="0.15">
      <c r="A1" s="7" t="s">
        <v>55</v>
      </c>
      <c r="B1" s="7"/>
      <c r="D1" s="204" t="s">
        <v>25</v>
      </c>
      <c r="E1" s="204"/>
      <c r="F1" s="204"/>
      <c r="G1" s="204"/>
      <c r="H1" s="204"/>
      <c r="I1" s="204"/>
      <c r="J1" s="204"/>
      <c r="K1" s="204"/>
      <c r="L1" s="204"/>
      <c r="M1" s="204"/>
    </row>
    <row r="2" spans="1:16" ht="30" customHeight="1" x14ac:dyDescent="0.15">
      <c r="A2" s="207" t="str">
        <f ca="1">RIGHT(CELL("filename",A2),
 LEN(CELL("filename",A2))
       -FIND("]",CELL("filename",A2)))</f>
        <v>④年月支払分</v>
      </c>
      <c r="B2" s="207"/>
      <c r="C2" s="207"/>
      <c r="D2" s="207"/>
      <c r="E2" s="207"/>
      <c r="F2" s="207"/>
      <c r="G2" s="207"/>
      <c r="H2" s="207"/>
      <c r="I2" s="207"/>
      <c r="J2" s="207"/>
      <c r="K2" s="207"/>
      <c r="L2" s="207"/>
      <c r="M2" s="207"/>
    </row>
    <row r="3" spans="1:16" ht="30" customHeight="1" x14ac:dyDescent="0.15">
      <c r="A3" s="205" t="s">
        <v>30</v>
      </c>
      <c r="B3" s="205"/>
      <c r="C3" s="205" t="str">
        <f>IF('人件費総括表・遂行状況（様式8号別紙2-1）'!$B$3="",
     "",
     '人件費総括表・遂行状況（様式8号別紙2-1）'!$B$3)</f>
        <v/>
      </c>
      <c r="D3" s="205"/>
      <c r="E3" s="205"/>
      <c r="F3" s="105"/>
      <c r="G3" s="9"/>
      <c r="H3" s="9"/>
      <c r="I3" s="9"/>
      <c r="J3" s="9"/>
      <c r="K3" s="9"/>
      <c r="L3" s="9"/>
      <c r="M3" s="9"/>
    </row>
    <row r="4" spans="1:16" ht="30" customHeight="1" x14ac:dyDescent="0.15">
      <c r="A4" s="198" t="s">
        <v>14</v>
      </c>
      <c r="B4" s="198"/>
      <c r="C4" s="205" t="str">
        <f>IF(従業員別人件費総括表!$B$5="",
     "",
     従業員別人件費総括表!$B$5)</f>
        <v/>
      </c>
      <c r="D4" s="205"/>
      <c r="E4" s="205"/>
      <c r="F4" s="105"/>
      <c r="G4" s="10"/>
      <c r="H4" s="10"/>
      <c r="I4" s="10"/>
    </row>
    <row r="5" spans="1:16" ht="30" customHeight="1" x14ac:dyDescent="0.15">
      <c r="A5" s="198" t="s">
        <v>15</v>
      </c>
      <c r="B5" s="198"/>
      <c r="C5" s="199">
        <f>従業員別人件費総括表!C7</f>
        <v>0</v>
      </c>
      <c r="D5" s="199"/>
      <c r="E5" s="199"/>
      <c r="F5" s="10" t="s">
        <v>4</v>
      </c>
      <c r="H5" s="10"/>
      <c r="I5" s="10"/>
    </row>
    <row r="6" spans="1:16" ht="30" customHeight="1" thickBot="1" x14ac:dyDescent="0.2">
      <c r="A6" s="12" t="s">
        <v>29</v>
      </c>
      <c r="B6" s="12"/>
    </row>
    <row r="7" spans="1:16" s="13" customFormat="1" ht="22.5" customHeight="1" thickBot="1" x14ac:dyDescent="0.2">
      <c r="A7" s="208" t="s">
        <v>31</v>
      </c>
      <c r="B7" s="201"/>
      <c r="C7" s="202" t="s">
        <v>16</v>
      </c>
      <c r="D7" s="202"/>
      <c r="E7" s="202"/>
      <c r="F7" s="111" t="s">
        <v>49</v>
      </c>
      <c r="G7" s="187" t="s">
        <v>17</v>
      </c>
      <c r="H7" s="203"/>
      <c r="I7" s="203"/>
      <c r="J7" s="188"/>
      <c r="K7" s="187" t="s">
        <v>18</v>
      </c>
      <c r="L7" s="188"/>
      <c r="M7" s="14" t="s">
        <v>28</v>
      </c>
      <c r="N7" s="15" t="s">
        <v>19</v>
      </c>
      <c r="O7" s="16"/>
    </row>
    <row r="8" spans="1:16" ht="22.5" customHeight="1" x14ac:dyDescent="0.15">
      <c r="A8" s="135"/>
      <c r="B8" s="162" t="str">
        <f>IF(テーブル141539[[#This Row],[列1]]="",
    "",
    TEXT(テーブル141539[[#This Row],[列1]],"(aaa)"))</f>
        <v/>
      </c>
      <c r="C8" s="151" t="s">
        <v>32</v>
      </c>
      <c r="D8" s="17" t="s">
        <v>13</v>
      </c>
      <c r="E8" s="152" t="s">
        <v>32</v>
      </c>
      <c r="F8" s="153" t="s">
        <v>32</v>
      </c>
      <c r="G8" s="18">
        <f>IF(OR(テーブル141539[[#This Row],[列2]]="",
          テーブル141539[[#This Row],[列4]]=""),
     0,
     IFERROR(HOUR(テーブル141539[[#This Row],[列4]]-テーブル141539[[#This Row],[列15]]-テーブル141539[[#This Row],[列2]]),
                  IFERROR(HOUR(テーブル141539[[#This Row],[列4]]-テーブル141539[[#This Row],[列2]]),
                               0)))</f>
        <v>0</v>
      </c>
      <c r="H8" s="19" t="s">
        <v>22</v>
      </c>
      <c r="I8" s="20" t="str">
        <f>IF(OR(テーブル141539[[#This Row],[列2]]="",
          テーブル141539[[#This Row],[列4]]=""),
     "00",
     IF(ISERROR(MINUTE(テーブル141539[[#This Row],[列4]]-テーブル141539[[#This Row],[列15]]-テーブル141539[[#This Row],[列2]])),
        IF(ISERROR(MINUTE(テーブル141539[[#This Row],[列4]]-テーブル141539[[#This Row],[列2]])),
           "00",
           IF(MINUTE(テーブル141539[[#This Row],[列4]]-テーブル141539[[#This Row],[列2]])&lt;30,
              "00",
              30)),
        IF(MINUTE(テーブル141539[[#This Row],[列4]]-テーブル141539[[#This Row],[列15]]-テーブル141539[[#This Row],[列2]])&lt;30,
           "00",
           30)))</f>
        <v>00</v>
      </c>
      <c r="J8" s="21" t="s">
        <v>23</v>
      </c>
      <c r="K8" s="22">
        <f>IFERROR((テーブル141539[[#This Row],[列5]]+テーブル141539[[#This Row],[列7]]/60)*$C$5,"")</f>
        <v>0</v>
      </c>
      <c r="L8" s="23" t="s">
        <v>4</v>
      </c>
      <c r="M8" s="147"/>
      <c r="N8" s="24"/>
      <c r="O8" s="50"/>
      <c r="P8" s="25"/>
    </row>
    <row r="9" spans="1:16" ht="22.5" customHeight="1" x14ac:dyDescent="0.15">
      <c r="A9" s="137"/>
      <c r="B9" s="159" t="str">
        <f>IF(テーブル141539[[#This Row],[列1]]="",
    "",
    TEXT(テーブル141539[[#This Row],[列1]],"(aaa)"))</f>
        <v/>
      </c>
      <c r="C9" s="138" t="s">
        <v>32</v>
      </c>
      <c r="D9" s="59" t="s">
        <v>13</v>
      </c>
      <c r="E9" s="143" t="s">
        <v>32</v>
      </c>
      <c r="F9" s="144" t="s">
        <v>32</v>
      </c>
      <c r="G9" s="27">
        <f>IF(OR(テーブル141539[[#This Row],[列2]]="",
          テーブル141539[[#This Row],[列4]]=""),
     0,
     IFERROR(HOUR(テーブル141539[[#This Row],[列4]]-テーブル141539[[#This Row],[列15]]-テーブル141539[[#This Row],[列2]]),
                  IFERROR(HOUR(テーブル141539[[#This Row],[列4]]-テーブル141539[[#This Row],[列2]]),
                               0)))</f>
        <v>0</v>
      </c>
      <c r="H9" s="28" t="s">
        <v>22</v>
      </c>
      <c r="I9" s="29" t="str">
        <f>IF(OR(テーブル141539[[#This Row],[列2]]="",
          テーブル141539[[#This Row],[列4]]=""),
     "00",
     IF(ISERROR(MINUTE(テーブル141539[[#This Row],[列4]]-テーブル141539[[#This Row],[列15]]-テーブル141539[[#This Row],[列2]])),
        IF(ISERROR(MINUTE(テーブル141539[[#This Row],[列4]]-テーブル141539[[#This Row],[列2]])),
           "00",
           IF(MINUTE(テーブル141539[[#This Row],[列4]]-テーブル141539[[#This Row],[列2]])&lt;30,
              "00",
              30)),
        IF(MINUTE(テーブル141539[[#This Row],[列4]]-テーブル141539[[#This Row],[列15]]-テーブル141539[[#This Row],[列2]])&lt;30,
           "00",
           30)))</f>
        <v>00</v>
      </c>
      <c r="J9" s="30" t="s">
        <v>23</v>
      </c>
      <c r="K9" s="31">
        <f>IFERROR((テーブル141539[[#This Row],[列5]]+テーブル141539[[#This Row],[列7]]/60)*$C$5,"")</f>
        <v>0</v>
      </c>
      <c r="L9" s="32" t="s">
        <v>4</v>
      </c>
      <c r="M9" s="148"/>
      <c r="N9" s="33"/>
      <c r="O9" s="50"/>
      <c r="P9" s="25"/>
    </row>
    <row r="10" spans="1:16" ht="22.5" customHeight="1" x14ac:dyDescent="0.15">
      <c r="A10" s="137"/>
      <c r="B10" s="160" t="str">
        <f>IF(テーブル141539[[#This Row],[列1]]="",
    "",
    TEXT(テーブル141539[[#This Row],[列1]],"(aaa)"))</f>
        <v/>
      </c>
      <c r="C10" s="138" t="s">
        <v>32</v>
      </c>
      <c r="D10" s="59" t="s">
        <v>13</v>
      </c>
      <c r="E10" s="143" t="s">
        <v>32</v>
      </c>
      <c r="F10" s="144" t="s">
        <v>32</v>
      </c>
      <c r="G10" s="27">
        <f>IF(OR(テーブル141539[[#This Row],[列2]]="",
          テーブル141539[[#This Row],[列4]]=""),
     0,
     IFERROR(HOUR(テーブル141539[[#This Row],[列4]]-テーブル141539[[#This Row],[列15]]-テーブル141539[[#This Row],[列2]]),
                  IFERROR(HOUR(テーブル141539[[#This Row],[列4]]-テーブル141539[[#This Row],[列2]]),
                               0)))</f>
        <v>0</v>
      </c>
      <c r="H10" s="28" t="s">
        <v>22</v>
      </c>
      <c r="I10" s="34" t="str">
        <f>IF(OR(テーブル141539[[#This Row],[列2]]="",
          テーブル141539[[#This Row],[列4]]=""),
     "00",
     IF(ISERROR(MINUTE(テーブル141539[[#This Row],[列4]]-テーブル141539[[#This Row],[列15]]-テーブル141539[[#This Row],[列2]])),
        IF(ISERROR(MINUTE(テーブル141539[[#This Row],[列4]]-テーブル141539[[#This Row],[列2]])),
           "00",
           IF(MINUTE(テーブル141539[[#This Row],[列4]]-テーブル141539[[#This Row],[列2]])&lt;30,
              "00",
              30)),
        IF(MINUTE(テーブル141539[[#This Row],[列4]]-テーブル141539[[#This Row],[列15]]-テーブル141539[[#This Row],[列2]])&lt;30,
           "00",
           30)))</f>
        <v>00</v>
      </c>
      <c r="J10" s="30" t="s">
        <v>23</v>
      </c>
      <c r="K10" s="31">
        <f>IFERROR((テーブル141539[[#This Row],[列5]]+テーブル141539[[#This Row],[列7]]/60)*$C$5,"")</f>
        <v>0</v>
      </c>
      <c r="L10" s="32" t="s">
        <v>4</v>
      </c>
      <c r="M10" s="149"/>
      <c r="N10" s="33"/>
      <c r="O10" s="50"/>
      <c r="P10" s="25"/>
    </row>
    <row r="11" spans="1:16" ht="22.5" customHeight="1" x14ac:dyDescent="0.15">
      <c r="A11" s="137"/>
      <c r="B11" s="160" t="str">
        <f>IF(テーブル141539[[#This Row],[列1]]="",
    "",
    TEXT(テーブル141539[[#This Row],[列1]],"(aaa)"))</f>
        <v/>
      </c>
      <c r="C11" s="138" t="s">
        <v>20</v>
      </c>
      <c r="D11" s="59" t="s">
        <v>21</v>
      </c>
      <c r="E11" s="143" t="s">
        <v>20</v>
      </c>
      <c r="F11" s="144" t="s">
        <v>32</v>
      </c>
      <c r="G11" s="27">
        <f>IF(OR(テーブル141539[[#This Row],[列2]]="",
          テーブル141539[[#This Row],[列4]]=""),
     0,
     IFERROR(HOUR(テーブル141539[[#This Row],[列4]]-テーブル141539[[#This Row],[列15]]-テーブル141539[[#This Row],[列2]]),
                  IFERROR(HOUR(テーブル141539[[#This Row],[列4]]-テーブル141539[[#This Row],[列2]]),
                               0)))</f>
        <v>0</v>
      </c>
      <c r="H11" s="28" t="s">
        <v>22</v>
      </c>
      <c r="I11" s="34" t="str">
        <f>IF(OR(テーブル141539[[#This Row],[列2]]="",
          テーブル141539[[#This Row],[列4]]=""),
     "00",
     IF(ISERROR(MINUTE(テーブル141539[[#This Row],[列4]]-テーブル141539[[#This Row],[列15]]-テーブル141539[[#This Row],[列2]])),
        IF(ISERROR(MINUTE(テーブル141539[[#This Row],[列4]]-テーブル141539[[#This Row],[列2]])),
           "00",
           IF(MINUTE(テーブル141539[[#This Row],[列4]]-テーブル141539[[#This Row],[列2]])&lt;30,
              "00",
              30)),
        IF(MINUTE(テーブル141539[[#This Row],[列4]]-テーブル141539[[#This Row],[列15]]-テーブル141539[[#This Row],[列2]])&lt;30,
           "00",
           30)))</f>
        <v>00</v>
      </c>
      <c r="J11" s="30" t="s">
        <v>23</v>
      </c>
      <c r="K11" s="31">
        <f>IFERROR((テーブル141539[[#This Row],[列5]]+テーブル141539[[#This Row],[列7]]/60)*$C$5,"")</f>
        <v>0</v>
      </c>
      <c r="L11" s="32" t="s">
        <v>4</v>
      </c>
      <c r="M11" s="149"/>
      <c r="N11" s="33"/>
      <c r="O11" s="50"/>
      <c r="P11" s="25"/>
    </row>
    <row r="12" spans="1:16" ht="22.5" customHeight="1" x14ac:dyDescent="0.15">
      <c r="A12" s="137"/>
      <c r="B12" s="160" t="str">
        <f>IF(テーブル141539[[#This Row],[列1]]="",
    "",
    TEXT(テーブル141539[[#This Row],[列1]],"(aaa)"))</f>
        <v/>
      </c>
      <c r="C12" s="138" t="s">
        <v>20</v>
      </c>
      <c r="D12" s="59" t="s">
        <v>21</v>
      </c>
      <c r="E12" s="143" t="s">
        <v>20</v>
      </c>
      <c r="F12" s="144" t="s">
        <v>32</v>
      </c>
      <c r="G12" s="27">
        <f>IF(OR(テーブル141539[[#This Row],[列2]]="",
          テーブル141539[[#This Row],[列4]]=""),
     0,
     IFERROR(HOUR(テーブル141539[[#This Row],[列4]]-テーブル141539[[#This Row],[列15]]-テーブル141539[[#This Row],[列2]]),
                  IFERROR(HOUR(テーブル141539[[#This Row],[列4]]-テーブル141539[[#This Row],[列2]]),
                               0)))</f>
        <v>0</v>
      </c>
      <c r="H12" s="28" t="s">
        <v>22</v>
      </c>
      <c r="I12" s="34" t="str">
        <f>IF(OR(テーブル141539[[#This Row],[列2]]="",
          テーブル141539[[#This Row],[列4]]=""),
     "00",
     IF(ISERROR(MINUTE(テーブル141539[[#This Row],[列4]]-テーブル141539[[#This Row],[列15]]-テーブル141539[[#This Row],[列2]])),
        IF(ISERROR(MINUTE(テーブル141539[[#This Row],[列4]]-テーブル141539[[#This Row],[列2]])),
           "00",
           IF(MINUTE(テーブル141539[[#This Row],[列4]]-テーブル141539[[#This Row],[列2]])&lt;30,
              "00",
              30)),
        IF(MINUTE(テーブル141539[[#This Row],[列4]]-テーブル141539[[#This Row],[列15]]-テーブル141539[[#This Row],[列2]])&lt;30,
           "00",
           30)))</f>
        <v>00</v>
      </c>
      <c r="J12" s="30" t="s">
        <v>23</v>
      </c>
      <c r="K12" s="31">
        <f>IFERROR((テーブル141539[[#This Row],[列5]]+テーブル141539[[#This Row],[列7]]/60)*$C$5,"")</f>
        <v>0</v>
      </c>
      <c r="L12" s="32" t="s">
        <v>4</v>
      </c>
      <c r="M12" s="149"/>
      <c r="N12" s="33"/>
      <c r="O12" s="50"/>
      <c r="P12" s="25"/>
    </row>
    <row r="13" spans="1:16" ht="22.5" customHeight="1" x14ac:dyDescent="0.15">
      <c r="A13" s="137"/>
      <c r="B13" s="160" t="str">
        <f>IF(テーブル141539[[#This Row],[列1]]="",
    "",
    TEXT(テーブル141539[[#This Row],[列1]],"(aaa)"))</f>
        <v/>
      </c>
      <c r="C13" s="138" t="s">
        <v>20</v>
      </c>
      <c r="D13" s="59" t="s">
        <v>21</v>
      </c>
      <c r="E13" s="143" t="s">
        <v>20</v>
      </c>
      <c r="F13" s="144" t="s">
        <v>32</v>
      </c>
      <c r="G13" s="27">
        <f>IF(OR(テーブル141539[[#This Row],[列2]]="",
          テーブル141539[[#This Row],[列4]]=""),
     0,
     IFERROR(HOUR(テーブル141539[[#This Row],[列4]]-テーブル141539[[#This Row],[列15]]-テーブル141539[[#This Row],[列2]]),
                  IFERROR(HOUR(テーブル141539[[#This Row],[列4]]-テーブル141539[[#This Row],[列2]]),
                               0)))</f>
        <v>0</v>
      </c>
      <c r="H13" s="28" t="s">
        <v>22</v>
      </c>
      <c r="I13" s="34" t="str">
        <f>IF(OR(テーブル141539[[#This Row],[列2]]="",
          テーブル141539[[#This Row],[列4]]=""),
     "00",
     IF(ISERROR(MINUTE(テーブル141539[[#This Row],[列4]]-テーブル141539[[#This Row],[列15]]-テーブル141539[[#This Row],[列2]])),
        IF(ISERROR(MINUTE(テーブル141539[[#This Row],[列4]]-テーブル141539[[#This Row],[列2]])),
           "00",
           IF(MINUTE(テーブル141539[[#This Row],[列4]]-テーブル141539[[#This Row],[列2]])&lt;30,
              "00",
              30)),
        IF(MINUTE(テーブル141539[[#This Row],[列4]]-テーブル141539[[#This Row],[列15]]-テーブル141539[[#This Row],[列2]])&lt;30,
           "00",
           30)))</f>
        <v>00</v>
      </c>
      <c r="J13" s="30" t="s">
        <v>23</v>
      </c>
      <c r="K13" s="31">
        <f>IFERROR((テーブル141539[[#This Row],[列5]]+テーブル141539[[#This Row],[列7]]/60)*$C$5,"")</f>
        <v>0</v>
      </c>
      <c r="L13" s="32" t="s">
        <v>4</v>
      </c>
      <c r="M13" s="149"/>
      <c r="N13" s="33"/>
      <c r="O13" s="50"/>
      <c r="P13" s="25"/>
    </row>
    <row r="14" spans="1:16" ht="22.5" customHeight="1" x14ac:dyDescent="0.15">
      <c r="A14" s="137"/>
      <c r="B14" s="160" t="str">
        <f>IF(テーブル141539[[#This Row],[列1]]="",
    "",
    TEXT(テーブル141539[[#This Row],[列1]],"(aaa)"))</f>
        <v/>
      </c>
      <c r="C14" s="138" t="s">
        <v>20</v>
      </c>
      <c r="D14" s="59" t="s">
        <v>21</v>
      </c>
      <c r="E14" s="143" t="s">
        <v>20</v>
      </c>
      <c r="F14" s="144" t="s">
        <v>32</v>
      </c>
      <c r="G14" s="27">
        <f>IF(OR(テーブル141539[[#This Row],[列2]]="",
          テーブル141539[[#This Row],[列4]]=""),
     0,
     IFERROR(HOUR(テーブル141539[[#This Row],[列4]]-テーブル141539[[#This Row],[列15]]-テーブル141539[[#This Row],[列2]]),
                  IFERROR(HOUR(テーブル141539[[#This Row],[列4]]-テーブル141539[[#This Row],[列2]]),
                               0)))</f>
        <v>0</v>
      </c>
      <c r="H14" s="28" t="s">
        <v>22</v>
      </c>
      <c r="I14" s="34" t="str">
        <f>IF(OR(テーブル141539[[#This Row],[列2]]="",
          テーブル141539[[#This Row],[列4]]=""),
     "00",
     IF(ISERROR(MINUTE(テーブル141539[[#This Row],[列4]]-テーブル141539[[#This Row],[列15]]-テーブル141539[[#This Row],[列2]])),
        IF(ISERROR(MINUTE(テーブル141539[[#This Row],[列4]]-テーブル141539[[#This Row],[列2]])),
           "00",
           IF(MINUTE(テーブル141539[[#This Row],[列4]]-テーブル141539[[#This Row],[列2]])&lt;30,
              "00",
              30)),
        IF(MINUTE(テーブル141539[[#This Row],[列4]]-テーブル141539[[#This Row],[列15]]-テーブル141539[[#This Row],[列2]])&lt;30,
           "00",
           30)))</f>
        <v>00</v>
      </c>
      <c r="J14" s="30" t="s">
        <v>23</v>
      </c>
      <c r="K14" s="31">
        <f>IFERROR((テーブル141539[[#This Row],[列5]]+テーブル141539[[#This Row],[列7]]/60)*$C$5,"")</f>
        <v>0</v>
      </c>
      <c r="L14" s="32" t="s">
        <v>4</v>
      </c>
      <c r="M14" s="149"/>
      <c r="N14" s="33"/>
      <c r="O14" s="50"/>
      <c r="P14" s="25"/>
    </row>
    <row r="15" spans="1:16" ht="22.5" customHeight="1" x14ac:dyDescent="0.15">
      <c r="A15" s="137"/>
      <c r="B15" s="160" t="str">
        <f>IF(テーブル141539[[#This Row],[列1]]="",
    "",
    TEXT(テーブル141539[[#This Row],[列1]],"(aaa)"))</f>
        <v/>
      </c>
      <c r="C15" s="138" t="s">
        <v>20</v>
      </c>
      <c r="D15" s="59" t="s">
        <v>21</v>
      </c>
      <c r="E15" s="143" t="s">
        <v>20</v>
      </c>
      <c r="F15" s="144" t="s">
        <v>32</v>
      </c>
      <c r="G15" s="27">
        <f>IF(OR(テーブル141539[[#This Row],[列2]]="",
          テーブル141539[[#This Row],[列4]]=""),
     0,
     IFERROR(HOUR(テーブル141539[[#This Row],[列4]]-テーブル141539[[#This Row],[列15]]-テーブル141539[[#This Row],[列2]]),
                  IFERROR(HOUR(テーブル141539[[#This Row],[列4]]-テーブル141539[[#This Row],[列2]]),
                               0)))</f>
        <v>0</v>
      </c>
      <c r="H15" s="28" t="s">
        <v>22</v>
      </c>
      <c r="I15" s="34" t="str">
        <f>IF(OR(テーブル141539[[#This Row],[列2]]="",
          テーブル141539[[#This Row],[列4]]=""),
     "00",
     IF(ISERROR(MINUTE(テーブル141539[[#This Row],[列4]]-テーブル141539[[#This Row],[列15]]-テーブル141539[[#This Row],[列2]])),
        IF(ISERROR(MINUTE(テーブル141539[[#This Row],[列4]]-テーブル141539[[#This Row],[列2]])),
           "00",
           IF(MINUTE(テーブル141539[[#This Row],[列4]]-テーブル141539[[#This Row],[列2]])&lt;30,
              "00",
              30)),
        IF(MINUTE(テーブル141539[[#This Row],[列4]]-テーブル141539[[#This Row],[列15]]-テーブル141539[[#This Row],[列2]])&lt;30,
           "00",
           30)))</f>
        <v>00</v>
      </c>
      <c r="J15" s="30" t="s">
        <v>23</v>
      </c>
      <c r="K15" s="31">
        <f>IFERROR((テーブル141539[[#This Row],[列5]]+テーブル141539[[#This Row],[列7]]/60)*$C$5,"")</f>
        <v>0</v>
      </c>
      <c r="L15" s="32" t="s">
        <v>4</v>
      </c>
      <c r="M15" s="149"/>
      <c r="N15" s="33"/>
      <c r="O15" s="50"/>
      <c r="P15" s="25"/>
    </row>
    <row r="16" spans="1:16" ht="22.5" customHeight="1" x14ac:dyDescent="0.15">
      <c r="A16" s="137"/>
      <c r="B16" s="160" t="str">
        <f>IF(テーブル141539[[#This Row],[列1]]="",
    "",
    TEXT(テーブル141539[[#This Row],[列1]],"(aaa)"))</f>
        <v/>
      </c>
      <c r="C16" s="138" t="s">
        <v>20</v>
      </c>
      <c r="D16" s="59" t="s">
        <v>21</v>
      </c>
      <c r="E16" s="143" t="s">
        <v>20</v>
      </c>
      <c r="F16" s="144" t="s">
        <v>32</v>
      </c>
      <c r="G16" s="27">
        <f>IF(OR(テーブル141539[[#This Row],[列2]]="",
          テーブル141539[[#This Row],[列4]]=""),
     0,
     IFERROR(HOUR(テーブル141539[[#This Row],[列4]]-テーブル141539[[#This Row],[列15]]-テーブル141539[[#This Row],[列2]]),
                  IFERROR(HOUR(テーブル141539[[#This Row],[列4]]-テーブル141539[[#This Row],[列2]]),
                               0)))</f>
        <v>0</v>
      </c>
      <c r="H16" s="28" t="s">
        <v>22</v>
      </c>
      <c r="I16" s="34" t="str">
        <f>IF(OR(テーブル141539[[#This Row],[列2]]="",
          テーブル141539[[#This Row],[列4]]=""),
     "00",
     IF(ISERROR(MINUTE(テーブル141539[[#This Row],[列4]]-テーブル141539[[#This Row],[列15]]-テーブル141539[[#This Row],[列2]])),
        IF(ISERROR(MINUTE(テーブル141539[[#This Row],[列4]]-テーブル141539[[#This Row],[列2]])),
           "00",
           IF(MINUTE(テーブル141539[[#This Row],[列4]]-テーブル141539[[#This Row],[列2]])&lt;30,
              "00",
              30)),
        IF(MINUTE(テーブル141539[[#This Row],[列4]]-テーブル141539[[#This Row],[列15]]-テーブル141539[[#This Row],[列2]])&lt;30,
           "00",
           30)))</f>
        <v>00</v>
      </c>
      <c r="J16" s="30" t="s">
        <v>23</v>
      </c>
      <c r="K16" s="31">
        <f>IFERROR((テーブル141539[[#This Row],[列5]]+テーブル141539[[#This Row],[列7]]/60)*$C$5,"")</f>
        <v>0</v>
      </c>
      <c r="L16" s="32" t="s">
        <v>4</v>
      </c>
      <c r="M16" s="149"/>
      <c r="N16" s="33"/>
      <c r="O16" s="50"/>
      <c r="P16" s="25"/>
    </row>
    <row r="17" spans="1:16" ht="22.5" customHeight="1" x14ac:dyDescent="0.15">
      <c r="A17" s="137"/>
      <c r="B17" s="160" t="str">
        <f>IF(テーブル141539[[#This Row],[列1]]="",
    "",
    TEXT(テーブル141539[[#This Row],[列1]],"(aaa)"))</f>
        <v/>
      </c>
      <c r="C17" s="138" t="s">
        <v>20</v>
      </c>
      <c r="D17" s="59" t="s">
        <v>21</v>
      </c>
      <c r="E17" s="143" t="s">
        <v>20</v>
      </c>
      <c r="F17" s="144" t="s">
        <v>32</v>
      </c>
      <c r="G17" s="27">
        <f>IF(OR(テーブル141539[[#This Row],[列2]]="",
          テーブル141539[[#This Row],[列4]]=""),
     0,
     IFERROR(HOUR(テーブル141539[[#This Row],[列4]]-テーブル141539[[#This Row],[列15]]-テーブル141539[[#This Row],[列2]]),
                  IFERROR(HOUR(テーブル141539[[#This Row],[列4]]-テーブル141539[[#This Row],[列2]]),
                               0)))</f>
        <v>0</v>
      </c>
      <c r="H17" s="28" t="s">
        <v>22</v>
      </c>
      <c r="I17" s="34" t="str">
        <f>IF(OR(テーブル141539[[#This Row],[列2]]="",
          テーブル141539[[#This Row],[列4]]=""),
     "00",
     IF(ISERROR(MINUTE(テーブル141539[[#This Row],[列4]]-テーブル141539[[#This Row],[列15]]-テーブル141539[[#This Row],[列2]])),
        IF(ISERROR(MINUTE(テーブル141539[[#This Row],[列4]]-テーブル141539[[#This Row],[列2]])),
           "00",
           IF(MINUTE(テーブル141539[[#This Row],[列4]]-テーブル141539[[#This Row],[列2]])&lt;30,
              "00",
              30)),
        IF(MINUTE(テーブル141539[[#This Row],[列4]]-テーブル141539[[#This Row],[列15]]-テーブル141539[[#This Row],[列2]])&lt;30,
           "00",
           30)))</f>
        <v>00</v>
      </c>
      <c r="J17" s="30" t="s">
        <v>23</v>
      </c>
      <c r="K17" s="31">
        <f>IFERROR((テーブル141539[[#This Row],[列5]]+テーブル141539[[#This Row],[列7]]/60)*$C$5,"")</f>
        <v>0</v>
      </c>
      <c r="L17" s="32" t="s">
        <v>4</v>
      </c>
      <c r="M17" s="149"/>
      <c r="N17" s="33"/>
      <c r="O17" s="50"/>
      <c r="P17" s="25"/>
    </row>
    <row r="18" spans="1:16" ht="22.5" customHeight="1" x14ac:dyDescent="0.15">
      <c r="A18" s="137"/>
      <c r="B18" s="160" t="str">
        <f>IF(テーブル141539[[#This Row],[列1]]="",
    "",
    TEXT(テーブル141539[[#This Row],[列1]],"(aaa)"))</f>
        <v/>
      </c>
      <c r="C18" s="138" t="s">
        <v>20</v>
      </c>
      <c r="D18" s="59" t="s">
        <v>21</v>
      </c>
      <c r="E18" s="143" t="s">
        <v>20</v>
      </c>
      <c r="F18" s="144" t="s">
        <v>32</v>
      </c>
      <c r="G18" s="27">
        <f>IF(OR(テーブル141539[[#This Row],[列2]]="",
          テーブル141539[[#This Row],[列4]]=""),
     0,
     IFERROR(HOUR(テーブル141539[[#This Row],[列4]]-テーブル141539[[#This Row],[列15]]-テーブル141539[[#This Row],[列2]]),
                  IFERROR(HOUR(テーブル141539[[#This Row],[列4]]-テーブル141539[[#This Row],[列2]]),
                               0)))</f>
        <v>0</v>
      </c>
      <c r="H18" s="28" t="s">
        <v>22</v>
      </c>
      <c r="I18" s="34" t="str">
        <f>IF(OR(テーブル141539[[#This Row],[列2]]="",
          テーブル141539[[#This Row],[列4]]=""),
     "00",
     IF(ISERROR(MINUTE(テーブル141539[[#This Row],[列4]]-テーブル141539[[#This Row],[列15]]-テーブル141539[[#This Row],[列2]])),
        IF(ISERROR(MINUTE(テーブル141539[[#This Row],[列4]]-テーブル141539[[#This Row],[列2]])),
           "00",
           IF(MINUTE(テーブル141539[[#This Row],[列4]]-テーブル141539[[#This Row],[列2]])&lt;30,
              "00",
              30)),
        IF(MINUTE(テーブル141539[[#This Row],[列4]]-テーブル141539[[#This Row],[列15]]-テーブル141539[[#This Row],[列2]])&lt;30,
           "00",
           30)))</f>
        <v>00</v>
      </c>
      <c r="J18" s="30" t="s">
        <v>23</v>
      </c>
      <c r="K18" s="31">
        <f>IFERROR((テーブル141539[[#This Row],[列5]]+テーブル141539[[#This Row],[列7]]/60)*$C$5,"")</f>
        <v>0</v>
      </c>
      <c r="L18" s="32" t="s">
        <v>4</v>
      </c>
      <c r="M18" s="149"/>
      <c r="N18" s="33"/>
      <c r="O18" s="50"/>
      <c r="P18" s="25"/>
    </row>
    <row r="19" spans="1:16" ht="22.5" customHeight="1" x14ac:dyDescent="0.15">
      <c r="A19" s="137"/>
      <c r="B19" s="160" t="str">
        <f>IF(テーブル141539[[#This Row],[列1]]="",
    "",
    TEXT(テーブル141539[[#This Row],[列1]],"(aaa)"))</f>
        <v/>
      </c>
      <c r="C19" s="138" t="s">
        <v>20</v>
      </c>
      <c r="D19" s="59" t="s">
        <v>21</v>
      </c>
      <c r="E19" s="143" t="s">
        <v>20</v>
      </c>
      <c r="F19" s="144" t="s">
        <v>32</v>
      </c>
      <c r="G19" s="27">
        <f>IF(OR(テーブル141539[[#This Row],[列2]]="",
          テーブル141539[[#This Row],[列4]]=""),
     0,
     IFERROR(HOUR(テーブル141539[[#This Row],[列4]]-テーブル141539[[#This Row],[列15]]-テーブル141539[[#This Row],[列2]]),
                  IFERROR(HOUR(テーブル141539[[#This Row],[列4]]-テーブル141539[[#This Row],[列2]]),
                               0)))</f>
        <v>0</v>
      </c>
      <c r="H19" s="28" t="s">
        <v>22</v>
      </c>
      <c r="I19" s="34" t="str">
        <f>IF(OR(テーブル141539[[#This Row],[列2]]="",
          テーブル141539[[#This Row],[列4]]=""),
     "00",
     IF(ISERROR(MINUTE(テーブル141539[[#This Row],[列4]]-テーブル141539[[#This Row],[列15]]-テーブル141539[[#This Row],[列2]])),
        IF(ISERROR(MINUTE(テーブル141539[[#This Row],[列4]]-テーブル141539[[#This Row],[列2]])),
           "00",
           IF(MINUTE(テーブル141539[[#This Row],[列4]]-テーブル141539[[#This Row],[列2]])&lt;30,
              "00",
              30)),
        IF(MINUTE(テーブル141539[[#This Row],[列4]]-テーブル141539[[#This Row],[列15]]-テーブル141539[[#This Row],[列2]])&lt;30,
           "00",
           30)))</f>
        <v>00</v>
      </c>
      <c r="J19" s="30" t="s">
        <v>23</v>
      </c>
      <c r="K19" s="31">
        <f>IFERROR((テーブル141539[[#This Row],[列5]]+テーブル141539[[#This Row],[列7]]/60)*$C$5,"")</f>
        <v>0</v>
      </c>
      <c r="L19" s="32" t="s">
        <v>4</v>
      </c>
      <c r="M19" s="149"/>
      <c r="N19" s="33"/>
      <c r="O19" s="50"/>
      <c r="P19" s="25"/>
    </row>
    <row r="20" spans="1:16" ht="22.5" customHeight="1" x14ac:dyDescent="0.15">
      <c r="A20" s="137"/>
      <c r="B20" s="160" t="str">
        <f>IF(テーブル141539[[#This Row],[列1]]="",
    "",
    TEXT(テーブル141539[[#This Row],[列1]],"(aaa)"))</f>
        <v/>
      </c>
      <c r="C20" s="138" t="s">
        <v>20</v>
      </c>
      <c r="D20" s="59" t="s">
        <v>21</v>
      </c>
      <c r="E20" s="143" t="s">
        <v>20</v>
      </c>
      <c r="F20" s="144" t="s">
        <v>32</v>
      </c>
      <c r="G20" s="27">
        <f>IF(OR(テーブル141539[[#This Row],[列2]]="",
          テーブル141539[[#This Row],[列4]]=""),
     0,
     IFERROR(HOUR(テーブル141539[[#This Row],[列4]]-テーブル141539[[#This Row],[列15]]-テーブル141539[[#This Row],[列2]]),
                  IFERROR(HOUR(テーブル141539[[#This Row],[列4]]-テーブル141539[[#This Row],[列2]]),
                               0)))</f>
        <v>0</v>
      </c>
      <c r="H20" s="28" t="s">
        <v>22</v>
      </c>
      <c r="I20" s="34" t="str">
        <f>IF(OR(テーブル141539[[#This Row],[列2]]="",
          テーブル141539[[#This Row],[列4]]=""),
     "00",
     IF(ISERROR(MINUTE(テーブル141539[[#This Row],[列4]]-テーブル141539[[#This Row],[列15]]-テーブル141539[[#This Row],[列2]])),
        IF(ISERROR(MINUTE(テーブル141539[[#This Row],[列4]]-テーブル141539[[#This Row],[列2]])),
           "00",
           IF(MINUTE(テーブル141539[[#This Row],[列4]]-テーブル141539[[#This Row],[列2]])&lt;30,
              "00",
              30)),
        IF(MINUTE(テーブル141539[[#This Row],[列4]]-テーブル141539[[#This Row],[列15]]-テーブル141539[[#This Row],[列2]])&lt;30,
           "00",
           30)))</f>
        <v>00</v>
      </c>
      <c r="J20" s="30" t="s">
        <v>23</v>
      </c>
      <c r="K20" s="31">
        <f>IFERROR((テーブル141539[[#This Row],[列5]]+テーブル141539[[#This Row],[列7]]/60)*$C$5,"")</f>
        <v>0</v>
      </c>
      <c r="L20" s="32" t="s">
        <v>4</v>
      </c>
      <c r="M20" s="149"/>
      <c r="N20" s="33"/>
      <c r="O20" s="50"/>
      <c r="P20" s="25"/>
    </row>
    <row r="21" spans="1:16" ht="22.5" customHeight="1" x14ac:dyDescent="0.15">
      <c r="A21" s="137"/>
      <c r="B21" s="160" t="str">
        <f>IF(テーブル141539[[#This Row],[列1]]="",
    "",
    TEXT(テーブル141539[[#This Row],[列1]],"(aaa)"))</f>
        <v/>
      </c>
      <c r="C21" s="138" t="s">
        <v>20</v>
      </c>
      <c r="D21" s="59" t="s">
        <v>21</v>
      </c>
      <c r="E21" s="143" t="s">
        <v>20</v>
      </c>
      <c r="F21" s="144" t="s">
        <v>32</v>
      </c>
      <c r="G21" s="27">
        <f>IF(OR(テーブル141539[[#This Row],[列2]]="",
          テーブル141539[[#This Row],[列4]]=""),
     0,
     IFERROR(HOUR(テーブル141539[[#This Row],[列4]]-テーブル141539[[#This Row],[列15]]-テーブル141539[[#This Row],[列2]]),
                  IFERROR(HOUR(テーブル141539[[#This Row],[列4]]-テーブル141539[[#This Row],[列2]]),
                               0)))</f>
        <v>0</v>
      </c>
      <c r="H21" s="28" t="s">
        <v>22</v>
      </c>
      <c r="I21" s="34" t="str">
        <f>IF(OR(テーブル141539[[#This Row],[列2]]="",
          テーブル141539[[#This Row],[列4]]=""),
     "00",
     IF(ISERROR(MINUTE(テーブル141539[[#This Row],[列4]]-テーブル141539[[#This Row],[列15]]-テーブル141539[[#This Row],[列2]])),
        IF(ISERROR(MINUTE(テーブル141539[[#This Row],[列4]]-テーブル141539[[#This Row],[列2]])),
           "00",
           IF(MINUTE(テーブル141539[[#This Row],[列4]]-テーブル141539[[#This Row],[列2]])&lt;30,
              "00",
              30)),
        IF(MINUTE(テーブル141539[[#This Row],[列4]]-テーブル141539[[#This Row],[列15]]-テーブル141539[[#This Row],[列2]])&lt;30,
           "00",
           30)))</f>
        <v>00</v>
      </c>
      <c r="J21" s="30" t="s">
        <v>23</v>
      </c>
      <c r="K21" s="31">
        <f>IFERROR((テーブル141539[[#This Row],[列5]]+テーブル141539[[#This Row],[列7]]/60)*$C$5,"")</f>
        <v>0</v>
      </c>
      <c r="L21" s="32" t="s">
        <v>4</v>
      </c>
      <c r="M21" s="149"/>
      <c r="N21" s="33"/>
      <c r="O21" s="50"/>
      <c r="P21" s="25"/>
    </row>
    <row r="22" spans="1:16" ht="22.5" customHeight="1" x14ac:dyDescent="0.15">
      <c r="A22" s="137"/>
      <c r="B22" s="160" t="str">
        <f>IF(テーブル141539[[#This Row],[列1]]="",
    "",
    TEXT(テーブル141539[[#This Row],[列1]],"(aaa)"))</f>
        <v/>
      </c>
      <c r="C22" s="138" t="s">
        <v>20</v>
      </c>
      <c r="D22" s="59" t="s">
        <v>21</v>
      </c>
      <c r="E22" s="143" t="s">
        <v>20</v>
      </c>
      <c r="F22" s="144" t="s">
        <v>32</v>
      </c>
      <c r="G22" s="27">
        <f>IF(OR(テーブル141539[[#This Row],[列2]]="",
          テーブル141539[[#This Row],[列4]]=""),
     0,
     IFERROR(HOUR(テーブル141539[[#This Row],[列4]]-テーブル141539[[#This Row],[列15]]-テーブル141539[[#This Row],[列2]]),
                  IFERROR(HOUR(テーブル141539[[#This Row],[列4]]-テーブル141539[[#This Row],[列2]]),
                               0)))</f>
        <v>0</v>
      </c>
      <c r="H22" s="28" t="s">
        <v>22</v>
      </c>
      <c r="I22" s="34" t="str">
        <f>IF(OR(テーブル141539[[#This Row],[列2]]="",
          テーブル141539[[#This Row],[列4]]=""),
     "00",
     IF(ISERROR(MINUTE(テーブル141539[[#This Row],[列4]]-テーブル141539[[#This Row],[列15]]-テーブル141539[[#This Row],[列2]])),
        IF(ISERROR(MINUTE(テーブル141539[[#This Row],[列4]]-テーブル141539[[#This Row],[列2]])),
           "00",
           IF(MINUTE(テーブル141539[[#This Row],[列4]]-テーブル141539[[#This Row],[列2]])&lt;30,
              "00",
              30)),
        IF(MINUTE(テーブル141539[[#This Row],[列4]]-テーブル141539[[#This Row],[列15]]-テーブル141539[[#This Row],[列2]])&lt;30,
           "00",
           30)))</f>
        <v>00</v>
      </c>
      <c r="J22" s="30" t="s">
        <v>23</v>
      </c>
      <c r="K22" s="31">
        <f>IFERROR((テーブル141539[[#This Row],[列5]]+テーブル141539[[#This Row],[列7]]/60)*$C$5,"")</f>
        <v>0</v>
      </c>
      <c r="L22" s="32" t="s">
        <v>4</v>
      </c>
      <c r="M22" s="149"/>
      <c r="N22" s="33"/>
      <c r="O22" s="50"/>
      <c r="P22" s="25"/>
    </row>
    <row r="23" spans="1:16" ht="22.5" customHeight="1" x14ac:dyDescent="0.15">
      <c r="A23" s="137"/>
      <c r="B23" s="160" t="str">
        <f>IF(テーブル141539[[#This Row],[列1]]="",
    "",
    TEXT(テーブル141539[[#This Row],[列1]],"(aaa)"))</f>
        <v/>
      </c>
      <c r="C23" s="138" t="s">
        <v>20</v>
      </c>
      <c r="D23" s="59" t="s">
        <v>21</v>
      </c>
      <c r="E23" s="143" t="s">
        <v>20</v>
      </c>
      <c r="F23" s="144" t="s">
        <v>32</v>
      </c>
      <c r="G23" s="27">
        <f>IF(OR(テーブル141539[[#This Row],[列2]]="",
          テーブル141539[[#This Row],[列4]]=""),
     0,
     IFERROR(HOUR(テーブル141539[[#This Row],[列4]]-テーブル141539[[#This Row],[列15]]-テーブル141539[[#This Row],[列2]]),
                  IFERROR(HOUR(テーブル141539[[#This Row],[列4]]-テーブル141539[[#This Row],[列2]]),
                               0)))</f>
        <v>0</v>
      </c>
      <c r="H23" s="28" t="s">
        <v>22</v>
      </c>
      <c r="I23" s="34" t="str">
        <f>IF(OR(テーブル141539[[#This Row],[列2]]="",
          テーブル141539[[#This Row],[列4]]=""),
     "00",
     IF(ISERROR(MINUTE(テーブル141539[[#This Row],[列4]]-テーブル141539[[#This Row],[列15]]-テーブル141539[[#This Row],[列2]])),
        IF(ISERROR(MINUTE(テーブル141539[[#This Row],[列4]]-テーブル141539[[#This Row],[列2]])),
           "00",
           IF(MINUTE(テーブル141539[[#This Row],[列4]]-テーブル141539[[#This Row],[列2]])&lt;30,
              "00",
              30)),
        IF(MINUTE(テーブル141539[[#This Row],[列4]]-テーブル141539[[#This Row],[列15]]-テーブル141539[[#This Row],[列2]])&lt;30,
           "00",
           30)))</f>
        <v>00</v>
      </c>
      <c r="J23" s="30" t="s">
        <v>23</v>
      </c>
      <c r="K23" s="31">
        <f>IFERROR((テーブル141539[[#This Row],[列5]]+テーブル141539[[#This Row],[列7]]/60)*$C$5,"")</f>
        <v>0</v>
      </c>
      <c r="L23" s="32" t="s">
        <v>4</v>
      </c>
      <c r="M23" s="149"/>
      <c r="N23" s="33"/>
      <c r="O23" s="50"/>
      <c r="P23" s="25"/>
    </row>
    <row r="24" spans="1:16" ht="22.5" customHeight="1" x14ac:dyDescent="0.15">
      <c r="A24" s="137"/>
      <c r="B24" s="160" t="str">
        <f>IF(テーブル141539[[#This Row],[列1]]="",
    "",
    TEXT(テーブル141539[[#This Row],[列1]],"(aaa)"))</f>
        <v/>
      </c>
      <c r="C24" s="138" t="s">
        <v>20</v>
      </c>
      <c r="D24" s="59" t="s">
        <v>21</v>
      </c>
      <c r="E24" s="143" t="s">
        <v>20</v>
      </c>
      <c r="F24" s="144" t="s">
        <v>32</v>
      </c>
      <c r="G24" s="27">
        <f>IF(OR(テーブル141539[[#This Row],[列2]]="",
          テーブル141539[[#This Row],[列4]]=""),
     0,
     IFERROR(HOUR(テーブル141539[[#This Row],[列4]]-テーブル141539[[#This Row],[列15]]-テーブル141539[[#This Row],[列2]]),
                  IFERROR(HOUR(テーブル141539[[#This Row],[列4]]-テーブル141539[[#This Row],[列2]]),
                               0)))</f>
        <v>0</v>
      </c>
      <c r="H24" s="28" t="s">
        <v>22</v>
      </c>
      <c r="I24" s="34" t="str">
        <f>IF(OR(テーブル141539[[#This Row],[列2]]="",
          テーブル141539[[#This Row],[列4]]=""),
     "00",
     IF(ISERROR(MINUTE(テーブル141539[[#This Row],[列4]]-テーブル141539[[#This Row],[列15]]-テーブル141539[[#This Row],[列2]])),
        IF(ISERROR(MINUTE(テーブル141539[[#This Row],[列4]]-テーブル141539[[#This Row],[列2]])),
           "00",
           IF(MINUTE(テーブル141539[[#This Row],[列4]]-テーブル141539[[#This Row],[列2]])&lt;30,
              "00",
              30)),
        IF(MINUTE(テーブル141539[[#This Row],[列4]]-テーブル141539[[#This Row],[列15]]-テーブル141539[[#This Row],[列2]])&lt;30,
           "00",
           30)))</f>
        <v>00</v>
      </c>
      <c r="J24" s="30" t="s">
        <v>23</v>
      </c>
      <c r="K24" s="31">
        <f>IFERROR((テーブル141539[[#This Row],[列5]]+テーブル141539[[#This Row],[列7]]/60)*$C$5,"")</f>
        <v>0</v>
      </c>
      <c r="L24" s="32" t="s">
        <v>4</v>
      </c>
      <c r="M24" s="148"/>
      <c r="N24" s="33"/>
      <c r="O24" s="50"/>
      <c r="P24" s="25"/>
    </row>
    <row r="25" spans="1:16" ht="22.5" customHeight="1" x14ac:dyDescent="0.15">
      <c r="A25" s="137"/>
      <c r="B25" s="160" t="str">
        <f>IF(テーブル141539[[#This Row],[列1]]="",
    "",
    TEXT(テーブル141539[[#This Row],[列1]],"(aaa)"))</f>
        <v/>
      </c>
      <c r="C25" s="138" t="s">
        <v>20</v>
      </c>
      <c r="D25" s="59" t="s">
        <v>21</v>
      </c>
      <c r="E25" s="143" t="s">
        <v>20</v>
      </c>
      <c r="F25" s="144" t="s">
        <v>32</v>
      </c>
      <c r="G25" s="27">
        <f>IF(OR(テーブル141539[[#This Row],[列2]]="",
          テーブル141539[[#This Row],[列4]]=""),
     0,
     IFERROR(HOUR(テーブル141539[[#This Row],[列4]]-テーブル141539[[#This Row],[列15]]-テーブル141539[[#This Row],[列2]]),
                  IFERROR(HOUR(テーブル141539[[#This Row],[列4]]-テーブル141539[[#This Row],[列2]]),
                               0)))</f>
        <v>0</v>
      </c>
      <c r="H25" s="28" t="s">
        <v>22</v>
      </c>
      <c r="I25" s="34" t="str">
        <f>IF(OR(テーブル141539[[#This Row],[列2]]="",
          テーブル141539[[#This Row],[列4]]=""),
     "00",
     IF(ISERROR(MINUTE(テーブル141539[[#This Row],[列4]]-テーブル141539[[#This Row],[列15]]-テーブル141539[[#This Row],[列2]])),
        IF(ISERROR(MINUTE(テーブル141539[[#This Row],[列4]]-テーブル141539[[#This Row],[列2]])),
           "00",
           IF(MINUTE(テーブル141539[[#This Row],[列4]]-テーブル141539[[#This Row],[列2]])&lt;30,
              "00",
              30)),
        IF(MINUTE(テーブル141539[[#This Row],[列4]]-テーブル141539[[#This Row],[列15]]-テーブル141539[[#This Row],[列2]])&lt;30,
           "00",
           30)))</f>
        <v>00</v>
      </c>
      <c r="J25" s="30" t="s">
        <v>23</v>
      </c>
      <c r="K25" s="31">
        <f>IFERROR((テーブル141539[[#This Row],[列5]]+テーブル141539[[#This Row],[列7]]/60)*$C$5,"")</f>
        <v>0</v>
      </c>
      <c r="L25" s="32" t="s">
        <v>4</v>
      </c>
      <c r="M25" s="149"/>
      <c r="N25" s="33"/>
      <c r="O25" s="50"/>
      <c r="P25" s="25"/>
    </row>
    <row r="26" spans="1:16" ht="22.5" customHeight="1" x14ac:dyDescent="0.15">
      <c r="A26" s="137"/>
      <c r="B26" s="160" t="str">
        <f>IF(テーブル141539[[#This Row],[列1]]="",
    "",
    TEXT(テーブル141539[[#This Row],[列1]],"(aaa)"))</f>
        <v/>
      </c>
      <c r="C26" s="138" t="s">
        <v>20</v>
      </c>
      <c r="D26" s="59" t="s">
        <v>21</v>
      </c>
      <c r="E26" s="143" t="s">
        <v>20</v>
      </c>
      <c r="F26" s="144" t="s">
        <v>32</v>
      </c>
      <c r="G26" s="27">
        <f>IF(OR(テーブル141539[[#This Row],[列2]]="",
          テーブル141539[[#This Row],[列4]]=""),
     0,
     IFERROR(HOUR(テーブル141539[[#This Row],[列4]]-テーブル141539[[#This Row],[列15]]-テーブル141539[[#This Row],[列2]]),
                  IFERROR(HOUR(テーブル141539[[#This Row],[列4]]-テーブル141539[[#This Row],[列2]]),
                               0)))</f>
        <v>0</v>
      </c>
      <c r="H26" s="28" t="s">
        <v>22</v>
      </c>
      <c r="I26" s="34" t="str">
        <f>IF(OR(テーブル141539[[#This Row],[列2]]="",
          テーブル141539[[#This Row],[列4]]=""),
     "00",
     IF(ISERROR(MINUTE(テーブル141539[[#This Row],[列4]]-テーブル141539[[#This Row],[列15]]-テーブル141539[[#This Row],[列2]])),
        IF(ISERROR(MINUTE(テーブル141539[[#This Row],[列4]]-テーブル141539[[#This Row],[列2]])),
           "00",
           IF(MINUTE(テーブル141539[[#This Row],[列4]]-テーブル141539[[#This Row],[列2]])&lt;30,
              "00",
              30)),
        IF(MINUTE(テーブル141539[[#This Row],[列4]]-テーブル141539[[#This Row],[列15]]-テーブル141539[[#This Row],[列2]])&lt;30,
           "00",
           30)))</f>
        <v>00</v>
      </c>
      <c r="J26" s="30" t="s">
        <v>23</v>
      </c>
      <c r="K26" s="31">
        <f>IFERROR((テーブル141539[[#This Row],[列5]]+テーブル141539[[#This Row],[列7]]/60)*$C$5,"")</f>
        <v>0</v>
      </c>
      <c r="L26" s="32" t="s">
        <v>4</v>
      </c>
      <c r="M26" s="149"/>
      <c r="N26" s="33"/>
      <c r="O26" s="50"/>
      <c r="P26" s="25"/>
    </row>
    <row r="27" spans="1:16" ht="22.5" customHeight="1" x14ac:dyDescent="0.15">
      <c r="A27" s="137"/>
      <c r="B27" s="160" t="str">
        <f>IF(テーブル141539[[#This Row],[列1]]="",
    "",
    TEXT(テーブル141539[[#This Row],[列1]],"(aaa)"))</f>
        <v/>
      </c>
      <c r="C27" s="138" t="s">
        <v>20</v>
      </c>
      <c r="D27" s="59" t="s">
        <v>21</v>
      </c>
      <c r="E27" s="143" t="s">
        <v>20</v>
      </c>
      <c r="F27" s="144" t="s">
        <v>32</v>
      </c>
      <c r="G27" s="27">
        <f>IF(OR(テーブル141539[[#This Row],[列2]]="",
          テーブル141539[[#This Row],[列4]]=""),
     0,
     IFERROR(HOUR(テーブル141539[[#This Row],[列4]]-テーブル141539[[#This Row],[列15]]-テーブル141539[[#This Row],[列2]]),
                  IFERROR(HOUR(テーブル141539[[#This Row],[列4]]-テーブル141539[[#This Row],[列2]]),
                               0)))</f>
        <v>0</v>
      </c>
      <c r="H27" s="28" t="s">
        <v>22</v>
      </c>
      <c r="I27" s="34" t="str">
        <f>IF(OR(テーブル141539[[#This Row],[列2]]="",
          テーブル141539[[#This Row],[列4]]=""),
     "00",
     IF(ISERROR(MINUTE(テーブル141539[[#This Row],[列4]]-テーブル141539[[#This Row],[列15]]-テーブル141539[[#This Row],[列2]])),
        IF(ISERROR(MINUTE(テーブル141539[[#This Row],[列4]]-テーブル141539[[#This Row],[列2]])),
           "00",
           IF(MINUTE(テーブル141539[[#This Row],[列4]]-テーブル141539[[#This Row],[列2]])&lt;30,
              "00",
              30)),
        IF(MINUTE(テーブル141539[[#This Row],[列4]]-テーブル141539[[#This Row],[列15]]-テーブル141539[[#This Row],[列2]])&lt;30,
           "00",
           30)))</f>
        <v>00</v>
      </c>
      <c r="J27" s="30" t="s">
        <v>23</v>
      </c>
      <c r="K27" s="31">
        <f>IFERROR((テーブル141539[[#This Row],[列5]]+テーブル141539[[#This Row],[列7]]/60)*$C$5,"")</f>
        <v>0</v>
      </c>
      <c r="L27" s="32" t="s">
        <v>4</v>
      </c>
      <c r="M27" s="149"/>
      <c r="N27" s="33"/>
      <c r="O27" s="50"/>
      <c r="P27" s="25"/>
    </row>
    <row r="28" spans="1:16" ht="22.5" customHeight="1" x14ac:dyDescent="0.15">
      <c r="A28" s="137"/>
      <c r="B28" s="160" t="str">
        <f>IF(テーブル141539[[#This Row],[列1]]="",
    "",
    TEXT(テーブル141539[[#This Row],[列1]],"(aaa)"))</f>
        <v/>
      </c>
      <c r="C28" s="138" t="s">
        <v>20</v>
      </c>
      <c r="D28" s="59" t="s">
        <v>21</v>
      </c>
      <c r="E28" s="143" t="s">
        <v>20</v>
      </c>
      <c r="F28" s="144" t="s">
        <v>32</v>
      </c>
      <c r="G28" s="27">
        <f>IF(OR(テーブル141539[[#This Row],[列2]]="",
          テーブル141539[[#This Row],[列4]]=""),
     0,
     IFERROR(HOUR(テーブル141539[[#This Row],[列4]]-テーブル141539[[#This Row],[列15]]-テーブル141539[[#This Row],[列2]]),
                  IFERROR(HOUR(テーブル141539[[#This Row],[列4]]-テーブル141539[[#This Row],[列2]]),
                               0)))</f>
        <v>0</v>
      </c>
      <c r="H28" s="28" t="s">
        <v>22</v>
      </c>
      <c r="I28" s="34" t="str">
        <f>IF(OR(テーブル141539[[#This Row],[列2]]="",
          テーブル141539[[#This Row],[列4]]=""),
     "00",
     IF(ISERROR(MINUTE(テーブル141539[[#This Row],[列4]]-テーブル141539[[#This Row],[列15]]-テーブル141539[[#This Row],[列2]])),
        IF(ISERROR(MINUTE(テーブル141539[[#This Row],[列4]]-テーブル141539[[#This Row],[列2]])),
           "00",
           IF(MINUTE(テーブル141539[[#This Row],[列4]]-テーブル141539[[#This Row],[列2]])&lt;30,
              "00",
              30)),
        IF(MINUTE(テーブル141539[[#This Row],[列4]]-テーブル141539[[#This Row],[列15]]-テーブル141539[[#This Row],[列2]])&lt;30,
           "00",
           30)))</f>
        <v>00</v>
      </c>
      <c r="J28" s="30" t="s">
        <v>23</v>
      </c>
      <c r="K28" s="31">
        <f>IFERROR((テーブル141539[[#This Row],[列5]]+テーブル141539[[#This Row],[列7]]/60)*$C$5,"")</f>
        <v>0</v>
      </c>
      <c r="L28" s="32" t="s">
        <v>4</v>
      </c>
      <c r="M28" s="149"/>
      <c r="N28" s="33"/>
      <c r="O28" s="50"/>
      <c r="P28" s="25"/>
    </row>
    <row r="29" spans="1:16" ht="22.5" customHeight="1" x14ac:dyDescent="0.15">
      <c r="A29" s="137"/>
      <c r="B29" s="160" t="str">
        <f>IF(テーブル141539[[#This Row],[列1]]="",
    "",
    TEXT(テーブル141539[[#This Row],[列1]],"(aaa)"))</f>
        <v/>
      </c>
      <c r="C29" s="138" t="s">
        <v>20</v>
      </c>
      <c r="D29" s="59" t="s">
        <v>21</v>
      </c>
      <c r="E29" s="143" t="s">
        <v>20</v>
      </c>
      <c r="F29" s="144" t="s">
        <v>32</v>
      </c>
      <c r="G29" s="27">
        <f>IF(OR(テーブル141539[[#This Row],[列2]]="",
          テーブル141539[[#This Row],[列4]]=""),
     0,
     IFERROR(HOUR(テーブル141539[[#This Row],[列4]]-テーブル141539[[#This Row],[列15]]-テーブル141539[[#This Row],[列2]]),
                  IFERROR(HOUR(テーブル141539[[#This Row],[列4]]-テーブル141539[[#This Row],[列2]]),
                               0)))</f>
        <v>0</v>
      </c>
      <c r="H29" s="28" t="s">
        <v>22</v>
      </c>
      <c r="I29" s="34" t="str">
        <f>IF(OR(テーブル141539[[#This Row],[列2]]="",
          テーブル141539[[#This Row],[列4]]=""),
     "00",
     IF(ISERROR(MINUTE(テーブル141539[[#This Row],[列4]]-テーブル141539[[#This Row],[列15]]-テーブル141539[[#This Row],[列2]])),
        IF(ISERROR(MINUTE(テーブル141539[[#This Row],[列4]]-テーブル141539[[#This Row],[列2]])),
           "00",
           IF(MINUTE(テーブル141539[[#This Row],[列4]]-テーブル141539[[#This Row],[列2]])&lt;30,
              "00",
              30)),
        IF(MINUTE(テーブル141539[[#This Row],[列4]]-テーブル141539[[#This Row],[列15]]-テーブル141539[[#This Row],[列2]])&lt;30,
           "00",
           30)))</f>
        <v>00</v>
      </c>
      <c r="J29" s="30" t="s">
        <v>23</v>
      </c>
      <c r="K29" s="31">
        <f>IFERROR((テーブル141539[[#This Row],[列5]]+テーブル141539[[#This Row],[列7]]/60)*$C$5,"")</f>
        <v>0</v>
      </c>
      <c r="L29" s="32" t="s">
        <v>4</v>
      </c>
      <c r="M29" s="149"/>
      <c r="N29" s="33"/>
      <c r="O29" s="50"/>
      <c r="P29" s="25"/>
    </row>
    <row r="30" spans="1:16" ht="22.5" customHeight="1" thickBot="1" x14ac:dyDescent="0.2">
      <c r="A30" s="139"/>
      <c r="B30" s="161" t="str">
        <f>IF(テーブル141539[[#This Row],[列1]]="",
    "",
    TEXT(テーブル141539[[#This Row],[列1]],"(aaa)"))</f>
        <v/>
      </c>
      <c r="C30" s="140" t="s">
        <v>20</v>
      </c>
      <c r="D30" s="35" t="s">
        <v>21</v>
      </c>
      <c r="E30" s="145" t="s">
        <v>20</v>
      </c>
      <c r="F30" s="146" t="s">
        <v>32</v>
      </c>
      <c r="G30" s="36">
        <f>IF(OR(テーブル141539[[#This Row],[列2]]="",
          テーブル141539[[#This Row],[列4]]=""),
     0,
     IFERROR(HOUR(テーブル141539[[#This Row],[列4]]-テーブル141539[[#This Row],[列15]]-テーブル141539[[#This Row],[列2]]),
                  IFERROR(HOUR(テーブル141539[[#This Row],[列4]]-テーブル141539[[#This Row],[列2]]),
                               0)))</f>
        <v>0</v>
      </c>
      <c r="H30" s="37" t="s">
        <v>22</v>
      </c>
      <c r="I30" s="38" t="str">
        <f>IF(OR(テーブル141539[[#This Row],[列2]]="",
          テーブル141539[[#This Row],[列4]]=""),
     "00",
     IF(ISERROR(MINUTE(テーブル141539[[#This Row],[列4]]-テーブル141539[[#This Row],[列15]]-テーブル141539[[#This Row],[列2]])),
        IF(ISERROR(MINUTE(テーブル141539[[#This Row],[列4]]-テーブル141539[[#This Row],[列2]])),
           "00",
           IF(MINUTE(テーブル141539[[#This Row],[列4]]-テーブル141539[[#This Row],[列2]])&lt;30,
              "00",
              30)),
        IF(MINUTE(テーブル141539[[#This Row],[列4]]-テーブル141539[[#This Row],[列15]]-テーブル141539[[#This Row],[列2]])&lt;30,
           "00",
           30)))</f>
        <v>00</v>
      </c>
      <c r="J30" s="39" t="s">
        <v>23</v>
      </c>
      <c r="K30" s="40">
        <f>IFERROR((テーブル141539[[#This Row],[列5]]+テーブル141539[[#This Row],[列7]]/60)*$C$5,"")</f>
        <v>0</v>
      </c>
      <c r="L30" s="41" t="s">
        <v>4</v>
      </c>
      <c r="M30" s="150"/>
      <c r="N30" s="42"/>
      <c r="O30" s="50"/>
      <c r="P30" s="25"/>
    </row>
    <row r="31" spans="1:16" ht="22.5" customHeight="1" thickBot="1" x14ac:dyDescent="0.2">
      <c r="A31" s="189" t="s">
        <v>27</v>
      </c>
      <c r="B31" s="190"/>
      <c r="C31" s="191"/>
      <c r="D31" s="192"/>
      <c r="E31" s="193"/>
      <c r="F31" s="57"/>
      <c r="G31" s="194">
        <f>SUM(テーブル141539[[#All],[列5]])+SUM(テーブル141539[[#All],[列7]])/60</f>
        <v>0</v>
      </c>
      <c r="H31" s="195"/>
      <c r="I31" s="196" t="s">
        <v>24</v>
      </c>
      <c r="J31" s="197"/>
      <c r="K31" s="43">
        <f>SUM(テーブル141539[[#All],[列9]])</f>
        <v>0</v>
      </c>
      <c r="L31" s="44" t="s">
        <v>4</v>
      </c>
      <c r="M31" s="185"/>
      <c r="N31" s="186"/>
    </row>
    <row r="32" spans="1:16" x14ac:dyDescent="0.15">
      <c r="A32" s="45"/>
      <c r="B32" s="45"/>
      <c r="C32" s="46"/>
      <c r="D32" s="46"/>
      <c r="E32" s="46"/>
      <c r="F32" s="46"/>
      <c r="G32" s="47"/>
      <c r="H32" s="47"/>
      <c r="I32" s="46"/>
      <c r="J32" s="46"/>
      <c r="K32" s="48"/>
      <c r="L32" s="10"/>
      <c r="M32" s="49"/>
    </row>
  </sheetData>
  <sheetProtection selectLockedCells="1"/>
  <mergeCells count="17">
    <mergeCell ref="K7:L7"/>
    <mergeCell ref="D1:M1"/>
    <mergeCell ref="A2:M2"/>
    <mergeCell ref="A3:B3"/>
    <mergeCell ref="C3:E3"/>
    <mergeCell ref="A4:B4"/>
    <mergeCell ref="C4:E4"/>
    <mergeCell ref="A5:B5"/>
    <mergeCell ref="C5:E5"/>
    <mergeCell ref="A7:B7"/>
    <mergeCell ref="C7:E7"/>
    <mergeCell ref="G7:J7"/>
    <mergeCell ref="A31:B31"/>
    <mergeCell ref="C31:E31"/>
    <mergeCell ref="G31:H31"/>
    <mergeCell ref="I31:J31"/>
    <mergeCell ref="M31:N31"/>
  </mergeCells>
  <phoneticPr fontId="2"/>
  <printOptions horizontalCentered="1"/>
  <pageMargins left="0.39370078740157483" right="0.39370078740157483" top="0.78740157480314965" bottom="0.78740157480314965" header="0.23622047244094491" footer="0.31496062992125984"/>
  <pageSetup paperSize="9" orientation="portrait" r:id="rId1"/>
  <headerFooter alignWithMargins="0"/>
  <drawing r:id="rId2"/>
  <tableParts count="1">
    <tablePart r:id="rId3"/>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25</vt:i4>
      </vt:variant>
      <vt:variant>
        <vt:lpstr>名前付き一覧</vt:lpstr>
      </vt:variant>
      <vt:variant>
        <vt:i4>25</vt:i4>
      </vt:variant>
    </vt:vector>
  </HeadingPairs>
  <TitlesOfParts>
    <vt:vector size="50" baseType="lpstr">
      <vt:lpstr>本様式の使用方法</vt:lpstr>
      <vt:lpstr>人件費総括表・遂行状況（様式8号別紙2-1）</vt:lpstr>
      <vt:lpstr>【記入例】従業員別人件費総括表</vt:lpstr>
      <vt:lpstr>従業員別人件費総括表</vt:lpstr>
      <vt:lpstr>【記入例】作業日報兼直接人件費個別明細表</vt:lpstr>
      <vt:lpstr>①年月支払分</vt:lpstr>
      <vt:lpstr>②年月支払分</vt:lpstr>
      <vt:lpstr>③年月支払分</vt:lpstr>
      <vt:lpstr>④年月支払分</vt:lpstr>
      <vt:lpstr>⑤年月支払分</vt:lpstr>
      <vt:lpstr>⑥年月支払分</vt:lpstr>
      <vt:lpstr>⑦年月支払分</vt:lpstr>
      <vt:lpstr>⑧年月支払分</vt:lpstr>
      <vt:lpstr>⑨年月支払分</vt:lpstr>
      <vt:lpstr>⑩年月支払分</vt:lpstr>
      <vt:lpstr>⑪年月支払分</vt:lpstr>
      <vt:lpstr>⑫年月支払分</vt:lpstr>
      <vt:lpstr>⑬年月支払分</vt:lpstr>
      <vt:lpstr>⑭年月支払分</vt:lpstr>
      <vt:lpstr>⑮年月支払分</vt:lpstr>
      <vt:lpstr>⑯年月支払分</vt:lpstr>
      <vt:lpstr>⑰年月支払分</vt:lpstr>
      <vt:lpstr>⑱年月支払分</vt:lpstr>
      <vt:lpstr>⑲年月支払分</vt:lpstr>
      <vt:lpstr>⑳年月支払分</vt:lpstr>
      <vt:lpstr>【記入例】作業日報兼直接人件費個別明細表!Print_Area</vt:lpstr>
      <vt:lpstr>【記入例】従業員別人件費総括表!Print_Area</vt:lpstr>
      <vt:lpstr>①年月支払分!Print_Area</vt:lpstr>
      <vt:lpstr>②年月支払分!Print_Area</vt:lpstr>
      <vt:lpstr>③年月支払分!Print_Area</vt:lpstr>
      <vt:lpstr>④年月支払分!Print_Area</vt:lpstr>
      <vt:lpstr>⑤年月支払分!Print_Area</vt:lpstr>
      <vt:lpstr>⑥年月支払分!Print_Area</vt:lpstr>
      <vt:lpstr>⑦年月支払分!Print_Area</vt:lpstr>
      <vt:lpstr>⑧年月支払分!Print_Area</vt:lpstr>
      <vt:lpstr>⑨年月支払分!Print_Area</vt:lpstr>
      <vt:lpstr>⑩年月支払分!Print_Area</vt:lpstr>
      <vt:lpstr>⑪年月支払分!Print_Area</vt:lpstr>
      <vt:lpstr>⑫年月支払分!Print_Area</vt:lpstr>
      <vt:lpstr>⑬年月支払分!Print_Area</vt:lpstr>
      <vt:lpstr>⑭年月支払分!Print_Area</vt:lpstr>
      <vt:lpstr>⑮年月支払分!Print_Area</vt:lpstr>
      <vt:lpstr>⑯年月支払分!Print_Area</vt:lpstr>
      <vt:lpstr>⑰年月支払分!Print_Area</vt:lpstr>
      <vt:lpstr>⑱年月支払分!Print_Area</vt:lpstr>
      <vt:lpstr>⑲年月支払分!Print_Area</vt:lpstr>
      <vt:lpstr>⑳年月支払分!Print_Area</vt:lpstr>
      <vt:lpstr>従業員別人件費総括表!Print_Area</vt:lpstr>
      <vt:lpstr>【記入例】従業員別人件費総括表!Print_Titles</vt:lpstr>
      <vt:lpstr>従業員別人件費総括表!Print_Titles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2018-02-22T11:49:09Z</dcterms:created>
  <dcterms:modified xsi:type="dcterms:W3CDTF">2021-03-23T08:31:14Z</dcterms:modified>
</cp:coreProperties>
</file>