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4.xml" ContentType="application/vnd.openxmlformats-officedocument.spreadsheetml.comments+xml"/>
  <Override PartName="/xl/tables/table6.xml" ContentType="application/vnd.openxmlformats-officedocument.spreadsheetml.table+xml"/>
  <Override PartName="/xl/comments5.xml" ContentType="application/vnd.openxmlformats-officedocument.spreadsheetml.comments+xml"/>
  <Override PartName="/xl/tables/table7.xml" ContentType="application/vnd.openxmlformats-officedocument.spreadsheetml.table+xml"/>
  <Override PartName="/xl/comments6.xml" ContentType="application/vnd.openxmlformats-officedocument.spreadsheetml.comments+xml"/>
  <Override PartName="/xl/tables/table8.xml" ContentType="application/vnd.openxmlformats-officedocument.spreadsheetml.table+xml"/>
  <Override PartName="/xl/comments7.xml" ContentType="application/vnd.openxmlformats-officedocument.spreadsheetml.comments+xml"/>
  <Override PartName="/xl/tables/table9.xml" ContentType="application/vnd.openxmlformats-officedocument.spreadsheetml.table+xml"/>
  <Override PartName="/xl/comments8.xml" ContentType="application/vnd.openxmlformats-officedocument.spreadsheetml.comments+xml"/>
  <Override PartName="/xl/tables/table10.xml" ContentType="application/vnd.openxmlformats-officedocument.spreadsheetml.table+xml"/>
  <Override PartName="/xl/comments9.xml" ContentType="application/vnd.openxmlformats-officedocument.spreadsheetml.comments+xml"/>
  <Override PartName="/xl/tables/table11.xml" ContentType="application/vnd.openxmlformats-officedocument.spreadsheetml.table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112" yWindow="48" windowWidth="11700" windowHeight="7428" tabRatio="948"/>
  </bookViews>
  <sheets>
    <sheet name="経費区分別内訳" sheetId="6" r:id="rId1"/>
    <sheet name="1.マ調査委託" sheetId="9" r:id="rId2"/>
    <sheet name="2-1.原材料" sheetId="23" r:id="rId3"/>
    <sheet name="2-2.外注費" sheetId="25" r:id="rId4"/>
    <sheet name="2-3.人件費" sheetId="24" r:id="rId5"/>
    <sheet name="3.設備費" sheetId="26" r:id="rId6"/>
    <sheet name="4.規格認証" sheetId="27" r:id="rId7"/>
    <sheet name="5.産業財産権" sheetId="28" r:id="rId8"/>
    <sheet name="6-1.展示会" sheetId="29" r:id="rId9"/>
    <sheet name="6-2.イベント" sheetId="31" r:id="rId10"/>
    <sheet name="6-3.広報ツール" sheetId="33" r:id="rId11"/>
    <sheet name="6-4.広告掲載" sheetId="34" r:id="rId12"/>
  </sheets>
  <definedNames>
    <definedName name="_xlnm.Print_Area" localSheetId="0">経費区分別内訳!$A$1:$K$19</definedName>
    <definedName name="_xlnm.Print_Titles" localSheetId="1">'1.マ調査委託'!$1:$5</definedName>
    <definedName name="_xlnm.Print_Titles" localSheetId="2">'2-1.原材料'!$1:$5</definedName>
    <definedName name="_xlnm.Print_Titles" localSheetId="3">'2-2.外注費'!$1:$5</definedName>
    <definedName name="_xlnm.Print_Titles" localSheetId="4">'2-3.人件費'!$1:$5</definedName>
    <definedName name="_xlnm.Print_Titles" localSheetId="5">'3.設備費'!$1:$5</definedName>
    <definedName name="_xlnm.Print_Titles" localSheetId="6">'4.規格認証'!$1:$5</definedName>
    <definedName name="_xlnm.Print_Titles" localSheetId="7">'5.産業財産権'!$1:$5</definedName>
    <definedName name="_xlnm.Print_Titles" localSheetId="8">'6-1.展示会'!$1:$5</definedName>
    <definedName name="_xlnm.Print_Titles" localSheetId="9">'6-2.イベント'!$1:$5</definedName>
    <definedName name="_xlnm.Print_Titles" localSheetId="10">'6-3.広報ツール'!$1:$5</definedName>
    <definedName name="_xlnm.Print_Titles" localSheetId="11">'6-4.広告掲載'!$1:$5</definedName>
  </definedNames>
  <calcPr calcId="162913"/>
</workbook>
</file>

<file path=xl/calcChain.xml><?xml version="1.0" encoding="utf-8"?>
<calcChain xmlns="http://schemas.openxmlformats.org/spreadsheetml/2006/main">
  <c r="E13" i="6" l="1"/>
  <c r="L14" i="6" l="1"/>
  <c r="L7" i="6"/>
  <c r="L10" i="6"/>
  <c r="L17" i="6"/>
  <c r="K17" i="6"/>
  <c r="K14" i="6"/>
  <c r="K10" i="6"/>
  <c r="K7" i="6"/>
  <c r="H7" i="6"/>
  <c r="G7" i="6"/>
  <c r="J7" i="6" s="1"/>
  <c r="E7" i="6"/>
  <c r="D7" i="6"/>
  <c r="E14" i="6"/>
  <c r="D14" i="6"/>
  <c r="E11" i="6"/>
  <c r="L8" i="6"/>
  <c r="L9" i="6"/>
  <c r="L12" i="6"/>
  <c r="L13" i="6"/>
  <c r="G14" i="6"/>
  <c r="G15" i="6"/>
  <c r="G16" i="6"/>
  <c r="G17" i="6"/>
  <c r="F17" i="6"/>
  <c r="F16" i="6"/>
  <c r="F15" i="6"/>
  <c r="F14" i="6"/>
  <c r="D15" i="6"/>
  <c r="D16" i="6"/>
  <c r="D17" i="6"/>
  <c r="E17" i="6" s="1"/>
  <c r="C17" i="6"/>
  <c r="C16" i="6"/>
  <c r="C15" i="6"/>
  <c r="C14" i="6"/>
  <c r="G13" i="6"/>
  <c r="F13" i="6"/>
  <c r="D13" i="6"/>
  <c r="C13" i="6"/>
  <c r="G12" i="6"/>
  <c r="F12" i="6"/>
  <c r="D12" i="6"/>
  <c r="C12" i="6"/>
  <c r="G11" i="6"/>
  <c r="F11" i="6"/>
  <c r="D11" i="6"/>
  <c r="C11" i="6"/>
  <c r="G10" i="6"/>
  <c r="H10" i="6" s="1"/>
  <c r="F10" i="6"/>
  <c r="D10" i="6"/>
  <c r="E10" i="6" s="1"/>
  <c r="C10" i="6"/>
  <c r="G9" i="6"/>
  <c r="F9" i="6"/>
  <c r="D9" i="6"/>
  <c r="C9" i="6"/>
  <c r="J16" i="6"/>
  <c r="G8" i="6"/>
  <c r="F8" i="6"/>
  <c r="D8" i="6"/>
  <c r="E8" i="6" s="1"/>
  <c r="C8" i="6"/>
  <c r="F7" i="6"/>
  <c r="C7" i="6"/>
  <c r="L6" i="34"/>
  <c r="L7" i="34"/>
  <c r="L8" i="34"/>
  <c r="L9" i="34"/>
  <c r="L10" i="34"/>
  <c r="K6" i="34"/>
  <c r="K7" i="34"/>
  <c r="K8" i="34"/>
  <c r="K9" i="34"/>
  <c r="K10" i="34"/>
  <c r="H11" i="34"/>
  <c r="I11" i="34"/>
  <c r="J11" i="34"/>
  <c r="K11" i="34"/>
  <c r="L11" i="34"/>
  <c r="G11" i="34"/>
  <c r="I8" i="6" l="1"/>
  <c r="J8" i="6"/>
  <c r="I7" i="6"/>
  <c r="I14" i="6"/>
  <c r="J15" i="6"/>
  <c r="J14" i="6"/>
  <c r="I16" i="6"/>
  <c r="I15" i="6"/>
  <c r="I17" i="6"/>
  <c r="J17" i="6"/>
  <c r="I13" i="6"/>
  <c r="J13" i="6"/>
  <c r="I12" i="6"/>
  <c r="J12" i="6"/>
  <c r="I11" i="6"/>
  <c r="J11" i="6"/>
  <c r="I10" i="6"/>
  <c r="J10" i="6"/>
  <c r="I9" i="6"/>
  <c r="J9" i="6"/>
  <c r="L6" i="33"/>
  <c r="L7" i="33"/>
  <c r="L8" i="33"/>
  <c r="L9" i="33"/>
  <c r="L10" i="33"/>
  <c r="K6" i="33"/>
  <c r="K7" i="33"/>
  <c r="K8" i="33"/>
  <c r="K9" i="33"/>
  <c r="K10" i="33"/>
  <c r="H11" i="33"/>
  <c r="I11" i="33"/>
  <c r="J11" i="33"/>
  <c r="K11" i="33"/>
  <c r="G11" i="33"/>
  <c r="M6" i="31"/>
  <c r="M7" i="31"/>
  <c r="M8" i="31"/>
  <c r="M9" i="31"/>
  <c r="M10" i="31"/>
  <c r="L6" i="31"/>
  <c r="L7" i="31"/>
  <c r="L8" i="31"/>
  <c r="L9" i="31"/>
  <c r="L10" i="31"/>
  <c r="I11" i="31"/>
  <c r="J11" i="31"/>
  <c r="K11" i="31"/>
  <c r="L11" i="31"/>
  <c r="H11" i="31"/>
  <c r="I11" i="29"/>
  <c r="J11" i="29"/>
  <c r="K11" i="29"/>
  <c r="L11" i="29"/>
  <c r="M11" i="29"/>
  <c r="H11" i="29"/>
  <c r="M6" i="29"/>
  <c r="M7" i="29"/>
  <c r="M8" i="29"/>
  <c r="M9" i="29"/>
  <c r="M10" i="29"/>
  <c r="L6" i="29"/>
  <c r="L7" i="29"/>
  <c r="L8" i="29"/>
  <c r="L9" i="29"/>
  <c r="L10" i="29"/>
  <c r="K6" i="28"/>
  <c r="K7" i="28"/>
  <c r="K8" i="28"/>
  <c r="K9" i="28"/>
  <c r="K10" i="28"/>
  <c r="J6" i="28"/>
  <c r="J7" i="28"/>
  <c r="J8" i="28"/>
  <c r="J9" i="28"/>
  <c r="J10" i="28"/>
  <c r="G11" i="28"/>
  <c r="H11" i="28"/>
  <c r="I11" i="28"/>
  <c r="F11" i="28"/>
  <c r="J9" i="27"/>
  <c r="G9" i="27"/>
  <c r="H9" i="27"/>
  <c r="I9" i="27"/>
  <c r="F9" i="27"/>
  <c r="K6" i="27"/>
  <c r="K7" i="27"/>
  <c r="K8" i="27"/>
  <c r="J6" i="27"/>
  <c r="J7" i="27"/>
  <c r="J8" i="27"/>
  <c r="P6" i="26"/>
  <c r="P7" i="26"/>
  <c r="P8" i="26"/>
  <c r="P9" i="26"/>
  <c r="P10" i="26"/>
  <c r="O6" i="26"/>
  <c r="O7" i="26"/>
  <c r="O8" i="26"/>
  <c r="O9" i="26"/>
  <c r="O10" i="26"/>
  <c r="L11" i="26"/>
  <c r="M11" i="26"/>
  <c r="N11" i="26"/>
  <c r="O11" i="26"/>
  <c r="P11" i="26"/>
  <c r="K11" i="26"/>
  <c r="H17" i="6" l="1"/>
  <c r="L10" i="24"/>
  <c r="K6" i="24"/>
  <c r="L6" i="24" s="1"/>
  <c r="K7" i="24"/>
  <c r="L7" i="24" s="1"/>
  <c r="K8" i="24"/>
  <c r="L8" i="24" s="1"/>
  <c r="K9" i="24"/>
  <c r="L9" i="24" s="1"/>
  <c r="K10" i="24"/>
  <c r="K11" i="24"/>
  <c r="L11" i="24" s="1"/>
  <c r="K12" i="24"/>
  <c r="L12" i="24" s="1"/>
  <c r="K13" i="24"/>
  <c r="L13" i="24" s="1"/>
  <c r="K14" i="24"/>
  <c r="L14" i="24" s="1"/>
  <c r="K15" i="24"/>
  <c r="L15" i="24" s="1"/>
  <c r="H9" i="24"/>
  <c r="N9" i="24" s="1"/>
  <c r="H14" i="24"/>
  <c r="N14" i="24" s="1"/>
  <c r="G6" i="24"/>
  <c r="H6" i="24" s="1"/>
  <c r="G7" i="24"/>
  <c r="M7" i="24" s="1"/>
  <c r="G8" i="24"/>
  <c r="H8" i="24" s="1"/>
  <c r="G9" i="24"/>
  <c r="G10" i="24"/>
  <c r="H10" i="24" s="1"/>
  <c r="G11" i="24"/>
  <c r="H11" i="24" s="1"/>
  <c r="G12" i="24"/>
  <c r="H12" i="24" s="1"/>
  <c r="G13" i="24"/>
  <c r="H13" i="24" s="1"/>
  <c r="G14" i="24"/>
  <c r="G15" i="24"/>
  <c r="M15" i="24" s="1"/>
  <c r="M6" i="25"/>
  <c r="M7" i="25"/>
  <c r="M8" i="25"/>
  <c r="M9" i="25"/>
  <c r="M10" i="25"/>
  <c r="L6" i="25"/>
  <c r="L7" i="25"/>
  <c r="L8" i="25"/>
  <c r="L9" i="25"/>
  <c r="L10" i="25"/>
  <c r="I11" i="25"/>
  <c r="J11" i="25"/>
  <c r="K11" i="25"/>
  <c r="H11" i="25"/>
  <c r="M6" i="23"/>
  <c r="M7" i="23"/>
  <c r="M8" i="23"/>
  <c r="M9" i="23"/>
  <c r="M10" i="23"/>
  <c r="L6" i="23"/>
  <c r="L7" i="23"/>
  <c r="L8" i="23"/>
  <c r="L9" i="23"/>
  <c r="L10" i="23"/>
  <c r="L11" i="23"/>
  <c r="K11" i="23"/>
  <c r="J11" i="23"/>
  <c r="I11" i="23"/>
  <c r="H11" i="23"/>
  <c r="K6" i="9"/>
  <c r="K9" i="9" s="1"/>
  <c r="K7" i="9"/>
  <c r="K8" i="9"/>
  <c r="J6" i="9"/>
  <c r="J7" i="9"/>
  <c r="J9" i="9" s="1"/>
  <c r="J8" i="9"/>
  <c r="G9" i="9"/>
  <c r="H9" i="9"/>
  <c r="I9" i="9"/>
  <c r="F9" i="9"/>
  <c r="H14" i="6" l="1"/>
  <c r="N11" i="24"/>
  <c r="N10" i="24"/>
  <c r="M9" i="24"/>
  <c r="H7" i="24"/>
  <c r="M14" i="24"/>
  <c r="N13" i="24"/>
  <c r="H15" i="24"/>
  <c r="N15" i="24" s="1"/>
  <c r="M6" i="24"/>
  <c r="N6" i="24"/>
  <c r="N7" i="24"/>
  <c r="N12" i="24"/>
  <c r="N8" i="24"/>
  <c r="M13" i="24"/>
  <c r="M12" i="24"/>
  <c r="M11" i="24"/>
  <c r="M10" i="24"/>
  <c r="M8" i="24"/>
  <c r="L11" i="33"/>
  <c r="M11" i="31"/>
  <c r="H13" i="6"/>
  <c r="K11" i="28"/>
  <c r="H12" i="6"/>
  <c r="E12" i="6"/>
  <c r="K9" i="27"/>
  <c r="H11" i="6"/>
  <c r="H9" i="6"/>
  <c r="E9" i="6"/>
  <c r="H8" i="6"/>
  <c r="K8" i="6" s="1"/>
  <c r="M11" i="23"/>
  <c r="K13" i="6" l="1"/>
  <c r="K12" i="6"/>
  <c r="K11" i="6"/>
  <c r="L11" i="6" s="1"/>
  <c r="K9" i="6"/>
  <c r="J11" i="28"/>
  <c r="L16" i="24"/>
  <c r="K16" i="24"/>
  <c r="H16" i="24"/>
  <c r="G16" i="24"/>
  <c r="L11" i="25"/>
  <c r="M11" i="25"/>
  <c r="C18" i="6"/>
  <c r="F18" i="6"/>
  <c r="G18" i="6"/>
  <c r="M16" i="24" l="1"/>
  <c r="N16" i="24"/>
  <c r="I18" i="6"/>
  <c r="J18" i="6" l="1"/>
  <c r="D18" i="6"/>
  <c r="E18" i="6" l="1"/>
  <c r="H18" i="6" l="1"/>
  <c r="K18" i="6" s="1"/>
  <c r="L18" i="6" s="1"/>
</calcChain>
</file>

<file path=xl/comments1.xml><?xml version="1.0" encoding="utf-8"?>
<comments xmlns="http://schemas.openxmlformats.org/spreadsheetml/2006/main">
  <authors>
    <author>作成者</author>
  </authors>
  <commentList>
    <comment ref="K12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comments10.xml><?xml version="1.0" encoding="utf-8"?>
<comments xmlns="http://schemas.openxmlformats.org/spreadsheetml/2006/main">
  <authors>
    <author>作成者</author>
  </authors>
  <commentList>
    <comment ref="L14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M14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M14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comments4.xml><?xml version="1.0" encoding="utf-8"?>
<comments xmlns="http://schemas.openxmlformats.org/spreadsheetml/2006/main">
  <authors>
    <author>作成者</author>
  </authors>
  <commentList>
    <comment ref="P14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comments5.xml><?xml version="1.0" encoding="utf-8"?>
<comments xmlns="http://schemas.openxmlformats.org/spreadsheetml/2006/main">
  <authors>
    <author>作成者</author>
  </authors>
  <commentList>
    <comment ref="K12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comments6.xml><?xml version="1.0" encoding="utf-8"?>
<comments xmlns="http://schemas.openxmlformats.org/spreadsheetml/2006/main">
  <authors>
    <author>作成者</author>
  </authors>
  <commentList>
    <comment ref="K14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comments7.xml><?xml version="1.0" encoding="utf-8"?>
<comments xmlns="http://schemas.openxmlformats.org/spreadsheetml/2006/main">
  <authors>
    <author>作成者</author>
  </authors>
  <commentList>
    <comment ref="M14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comments8.xml><?xml version="1.0" encoding="utf-8"?>
<comments xmlns="http://schemas.openxmlformats.org/spreadsheetml/2006/main">
  <authors>
    <author>作成者</author>
  </authors>
  <commentList>
    <comment ref="M14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comments9.xml><?xml version="1.0" encoding="utf-8"?>
<comments xmlns="http://schemas.openxmlformats.org/spreadsheetml/2006/main">
  <authors>
    <author>作成者</author>
  </authors>
  <commentList>
    <comment ref="L14" authorId="0" shapeId="0">
      <text>
        <r>
          <rPr>
            <sz val="11"/>
            <color indexed="81"/>
            <rFont val="ＭＳ Ｐゴシック"/>
            <family val="3"/>
            <charset val="128"/>
          </rPr>
          <t>【助成対象とならない場合の例　「募集案内６－（８）」】
　親会社、子会社、グループ企業等関連会社（自社と資本関係のある会社、役員及び社員を兼任している会社、代表者の三親等以内の親族が経営する会社等）との取引</t>
        </r>
      </text>
    </comment>
  </commentList>
</comments>
</file>

<file path=xl/sharedStrings.xml><?xml version="1.0" encoding="utf-8"?>
<sst xmlns="http://schemas.openxmlformats.org/spreadsheetml/2006/main" count="406" uniqueCount="100">
  <si>
    <t>A</t>
  </si>
  <si>
    <t>B=A-消費税等</t>
  </si>
  <si>
    <t>合計</t>
  </si>
  <si>
    <t>第1期</t>
    <rPh sb="0" eb="1">
      <t>ダイ</t>
    </rPh>
    <rPh sb="2" eb="3">
      <t>キ</t>
    </rPh>
    <phoneticPr fontId="2"/>
  </si>
  <si>
    <t>第2期</t>
    <rPh sb="0" eb="1">
      <t>ダイ</t>
    </rPh>
    <rPh sb="2" eb="3">
      <t>キ</t>
    </rPh>
    <phoneticPr fontId="2"/>
  </si>
  <si>
    <t>通期合計</t>
    <rPh sb="0" eb="2">
      <t>ツウキ</t>
    </rPh>
    <rPh sb="2" eb="4">
      <t>ゴウケイ</t>
    </rPh>
    <phoneticPr fontId="2"/>
  </si>
  <si>
    <t>（単位：円）</t>
    <phoneticPr fontId="2"/>
  </si>
  <si>
    <t>通期計</t>
    <rPh sb="0" eb="2">
      <t>ツウキ</t>
    </rPh>
    <rPh sb="2" eb="3">
      <t>ケイ</t>
    </rPh>
    <phoneticPr fontId="2"/>
  </si>
  <si>
    <t>用途</t>
    <rPh sb="0" eb="2">
      <t>ヨウト</t>
    </rPh>
    <phoneticPr fontId="2"/>
  </si>
  <si>
    <t>委託先</t>
    <rPh sb="0" eb="3">
      <t>イタクサキ</t>
    </rPh>
    <phoneticPr fontId="2"/>
  </si>
  <si>
    <t>経費区分</t>
    <rPh sb="2" eb="4">
      <t>クブン</t>
    </rPh>
    <phoneticPr fontId="2"/>
  </si>
  <si>
    <t>2.開発費</t>
    <rPh sb="2" eb="4">
      <t>カイハツ</t>
    </rPh>
    <rPh sb="4" eb="5">
      <t>ヒ</t>
    </rPh>
    <phoneticPr fontId="2"/>
  </si>
  <si>
    <t>2-1.原材料・副資材費</t>
    <rPh sb="4" eb="7">
      <t>ゲンザイリョウ</t>
    </rPh>
    <rPh sb="8" eb="11">
      <t>フクシザイ</t>
    </rPh>
    <rPh sb="11" eb="12">
      <t>ヒ</t>
    </rPh>
    <phoneticPr fontId="2"/>
  </si>
  <si>
    <t>4.規格認証費</t>
    <rPh sb="2" eb="4">
      <t>キカク</t>
    </rPh>
    <rPh sb="4" eb="6">
      <t>ニンショウ</t>
    </rPh>
    <rPh sb="6" eb="7">
      <t>ヒ</t>
    </rPh>
    <phoneticPr fontId="2"/>
  </si>
  <si>
    <t>5.産業財産権出願費</t>
    <rPh sb="2" eb="4">
      <t>サンギョウ</t>
    </rPh>
    <rPh sb="4" eb="6">
      <t>ザイサン</t>
    </rPh>
    <rPh sb="6" eb="7">
      <t>ケン</t>
    </rPh>
    <rPh sb="7" eb="9">
      <t>シュツガン</t>
    </rPh>
    <rPh sb="9" eb="10">
      <t>ヒ</t>
    </rPh>
    <phoneticPr fontId="2"/>
  </si>
  <si>
    <t>6-1.展示会等参加費</t>
    <rPh sb="4" eb="8">
      <t>テンジカイナド</t>
    </rPh>
    <rPh sb="8" eb="11">
      <t>サンカヒ</t>
    </rPh>
    <phoneticPr fontId="2"/>
  </si>
  <si>
    <t>6-2.イベント開催費</t>
    <rPh sb="8" eb="10">
      <t>カイサイ</t>
    </rPh>
    <rPh sb="10" eb="11">
      <t>ヒ</t>
    </rPh>
    <phoneticPr fontId="2"/>
  </si>
  <si>
    <t>2-2.外注・委託費</t>
    <rPh sb="4" eb="6">
      <t>ガイチュウ</t>
    </rPh>
    <rPh sb="7" eb="9">
      <t>イタク</t>
    </rPh>
    <rPh sb="9" eb="10">
      <t>ヒ</t>
    </rPh>
    <phoneticPr fontId="2"/>
  </si>
  <si>
    <t>購入先</t>
    <rPh sb="0" eb="2">
      <t>コウニュウ</t>
    </rPh>
    <rPh sb="2" eb="3">
      <t>サキ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</si>
  <si>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</si>
  <si>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</si>
  <si>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3.設備導入費</t>
    <rPh sb="2" eb="4">
      <t>セツビ</t>
    </rPh>
    <rPh sb="4" eb="6">
      <t>ドウニュウ</t>
    </rPh>
    <rPh sb="6" eb="7">
      <t>ヒ</t>
    </rPh>
    <phoneticPr fontId="2"/>
  </si>
  <si>
    <t>1.マーケティング調査委託費</t>
    <rPh sb="9" eb="11">
      <t>チョウサ</t>
    </rPh>
    <rPh sb="11" eb="13">
      <t>イタク</t>
    </rPh>
    <rPh sb="13" eb="14">
      <t>ヒ</t>
    </rPh>
    <phoneticPr fontId="2"/>
  </si>
  <si>
    <t>2-3.直接人件費</t>
    <rPh sb="4" eb="6">
      <t>チョクセツ</t>
    </rPh>
    <rPh sb="6" eb="9">
      <t>ジンケンヒ</t>
    </rPh>
    <phoneticPr fontId="2"/>
  </si>
  <si>
    <t>業務内容</t>
    <rPh sb="0" eb="2">
      <t>ギョウム</t>
    </rPh>
    <rPh sb="2" eb="4">
      <t>ナイヨウ</t>
    </rPh>
    <phoneticPr fontId="2"/>
  </si>
  <si>
    <t>従事者名</t>
    <rPh sb="0" eb="3">
      <t>ジュウジシャ</t>
    </rPh>
    <rPh sb="3" eb="4">
      <t>メイ</t>
    </rPh>
    <phoneticPr fontId="2"/>
  </si>
  <si>
    <t>時間
単価</t>
    <rPh sb="0" eb="2">
      <t>ジカン</t>
    </rPh>
    <rPh sb="3" eb="5">
      <t>タンカ</t>
    </rPh>
    <phoneticPr fontId="2"/>
  </si>
  <si>
    <t>従事
時間</t>
    <rPh sb="0" eb="2">
      <t>ジュウジ</t>
    </rPh>
    <rPh sb="3" eb="5">
      <t>ジカン</t>
    </rPh>
    <phoneticPr fontId="2"/>
  </si>
  <si>
    <t>所属／役職</t>
    <rPh sb="0" eb="2">
      <t>ショゾク</t>
    </rPh>
    <rPh sb="3" eb="5">
      <t>ヤクショク</t>
    </rPh>
    <phoneticPr fontId="2"/>
  </si>
  <si>
    <t>A</t>
    <phoneticPr fontId="2"/>
  </si>
  <si>
    <t>B</t>
    <phoneticPr fontId="2"/>
  </si>
  <si>
    <t>購入</t>
    <rPh sb="0" eb="2">
      <t>コウニュウ</t>
    </rPh>
    <phoneticPr fontId="2"/>
  </si>
  <si>
    <t>リース等</t>
    <rPh sb="3" eb="4">
      <t>ナド</t>
    </rPh>
    <phoneticPr fontId="2"/>
  </si>
  <si>
    <t>月数</t>
    <rPh sb="0" eb="2">
      <t>ツキスウ</t>
    </rPh>
    <phoneticPr fontId="2"/>
  </si>
  <si>
    <t>依頼先</t>
    <rPh sb="0" eb="2">
      <t>イライ</t>
    </rPh>
    <rPh sb="2" eb="3">
      <t>サキ</t>
    </rPh>
    <phoneticPr fontId="2"/>
  </si>
  <si>
    <t>取得理由</t>
    <rPh sb="0" eb="2">
      <t>シュトク</t>
    </rPh>
    <rPh sb="2" eb="4">
      <t>リユウ</t>
    </rPh>
    <phoneticPr fontId="2"/>
  </si>
  <si>
    <t>費用項目</t>
    <rPh sb="0" eb="2">
      <t>ヒヨウ</t>
    </rPh>
    <rPh sb="2" eb="4">
      <t>コウモク</t>
    </rPh>
    <phoneticPr fontId="2"/>
  </si>
  <si>
    <t>件名</t>
    <rPh sb="0" eb="2">
      <t>ケンメイ</t>
    </rPh>
    <phoneticPr fontId="2"/>
  </si>
  <si>
    <t>内容及び仕様</t>
    <rPh sb="0" eb="2">
      <t>ナイヨウ</t>
    </rPh>
    <rPh sb="2" eb="3">
      <t>オヨ</t>
    </rPh>
    <rPh sb="4" eb="6">
      <t>シヨウ</t>
    </rPh>
    <phoneticPr fontId="2"/>
  </si>
  <si>
    <t>品名</t>
    <rPh sb="0" eb="2">
      <t>ヒンメイ</t>
    </rPh>
    <phoneticPr fontId="2"/>
  </si>
  <si>
    <t>権利名称</t>
    <rPh sb="0" eb="2">
      <t>ケンリ</t>
    </rPh>
    <rPh sb="2" eb="4">
      <t>メイショウ</t>
    </rPh>
    <phoneticPr fontId="2"/>
  </si>
  <si>
    <t>委託先の事業内容</t>
    <rPh sb="0" eb="3">
      <t>イタクサキ</t>
    </rPh>
    <rPh sb="4" eb="6">
      <t>ジギョウ</t>
    </rPh>
    <rPh sb="6" eb="8">
      <t>ナイヨウ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</si>
  <si>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</si>
  <si>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</si>
  <si>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担当者</t>
    <rPh sb="0" eb="3">
      <t>タントウシャ</t>
    </rPh>
    <phoneticPr fontId="2"/>
  </si>
  <si>
    <t>選定理由</t>
    <rPh sb="0" eb="2">
      <t>センテイ</t>
    </rPh>
    <rPh sb="2" eb="4">
      <t>リユウ</t>
    </rPh>
    <phoneticPr fontId="2"/>
  </si>
  <si>
    <t>【マーケティング調査委託費の委託先選定理由等】　※助成対象経費の総額が５０万円を超えるものは全て記載してください。</t>
    <rPh sb="8" eb="10">
      <t>チョウサ</t>
    </rPh>
    <rPh sb="10" eb="12">
      <t>イタク</t>
    </rPh>
    <rPh sb="12" eb="13">
      <t>ヒ</t>
    </rPh>
    <rPh sb="14" eb="17">
      <t>イタクサキ</t>
    </rPh>
    <rPh sb="17" eb="19">
      <t>センテイ</t>
    </rPh>
    <rPh sb="19" eb="21">
      <t>リユウ</t>
    </rPh>
    <rPh sb="21" eb="22">
      <t>ナド</t>
    </rPh>
    <rPh sb="25" eb="27">
      <t>ジョセイ</t>
    </rPh>
    <rPh sb="27" eb="29">
      <t>タイショウ</t>
    </rPh>
    <rPh sb="29" eb="31">
      <t>ケイヒ</t>
    </rPh>
    <rPh sb="32" eb="34">
      <t>ソウガク</t>
    </rPh>
    <rPh sb="37" eb="39">
      <t>マンエン</t>
    </rPh>
    <rPh sb="40" eb="41">
      <t>コ</t>
    </rPh>
    <rPh sb="46" eb="47">
      <t>スベ</t>
    </rPh>
    <rPh sb="48" eb="50">
      <t>キサイ</t>
    </rPh>
    <phoneticPr fontId="2"/>
  </si>
  <si>
    <t>自社との資本関係等の有無</t>
    <rPh sb="0" eb="2">
      <t>ジシャ</t>
    </rPh>
    <rPh sb="4" eb="6">
      <t>シホン</t>
    </rPh>
    <rPh sb="6" eb="8">
      <t>カンケイ</t>
    </rPh>
    <rPh sb="8" eb="9">
      <t>ナド</t>
    </rPh>
    <rPh sb="10" eb="12">
      <t>ウム</t>
    </rPh>
    <phoneticPr fontId="2"/>
  </si>
  <si>
    <t>【原材料・副資材費の購入先選定理由等】　※助成対象経費の総額が５０万円を超えるものは全て記載してください。</t>
    <rPh sb="1" eb="4">
      <t>ゲンザイリョウ</t>
    </rPh>
    <rPh sb="5" eb="8">
      <t>フクシザイ</t>
    </rPh>
    <rPh sb="8" eb="9">
      <t>ヒ</t>
    </rPh>
    <rPh sb="10" eb="12">
      <t>コウニュウ</t>
    </rPh>
    <rPh sb="12" eb="13">
      <t>サキ</t>
    </rPh>
    <rPh sb="13" eb="15">
      <t>センテイ</t>
    </rPh>
    <rPh sb="15" eb="17">
      <t>リユウ</t>
    </rPh>
    <rPh sb="17" eb="18">
      <t>ナド</t>
    </rPh>
    <rPh sb="21" eb="23">
      <t>ジョセイ</t>
    </rPh>
    <rPh sb="23" eb="25">
      <t>タイショウ</t>
    </rPh>
    <rPh sb="25" eb="27">
      <t>ケイヒ</t>
    </rPh>
    <rPh sb="28" eb="30">
      <t>ソウガク</t>
    </rPh>
    <rPh sb="33" eb="35">
      <t>マンエン</t>
    </rPh>
    <rPh sb="36" eb="37">
      <t>コ</t>
    </rPh>
    <rPh sb="42" eb="43">
      <t>スベ</t>
    </rPh>
    <rPh sb="44" eb="46">
      <t>キサイ</t>
    </rPh>
    <phoneticPr fontId="2"/>
  </si>
  <si>
    <t>購入先の事業内容</t>
    <rPh sb="0" eb="2">
      <t>コウニュウ</t>
    </rPh>
    <rPh sb="2" eb="3">
      <t>サキ</t>
    </rPh>
    <rPh sb="4" eb="6">
      <t>ジギョウ</t>
    </rPh>
    <rPh sb="6" eb="8">
      <t>ナイヨウ</t>
    </rPh>
    <phoneticPr fontId="2"/>
  </si>
  <si>
    <t>【外注・委託費の外注先選定理由等】　※助成対象経費の総額が５０万円を超えるものは全て記載してください。</t>
    <rPh sb="1" eb="3">
      <t>ガイチュウ</t>
    </rPh>
    <rPh sb="4" eb="6">
      <t>イタク</t>
    </rPh>
    <rPh sb="6" eb="7">
      <t>ヒ</t>
    </rPh>
    <rPh sb="8" eb="11">
      <t>ガイチュウサキ</t>
    </rPh>
    <rPh sb="11" eb="13">
      <t>センテイ</t>
    </rPh>
    <rPh sb="13" eb="15">
      <t>リユウ</t>
    </rPh>
    <rPh sb="15" eb="16">
      <t>ナド</t>
    </rPh>
    <rPh sb="19" eb="21">
      <t>ジョセイ</t>
    </rPh>
    <rPh sb="21" eb="23">
      <t>タイショウ</t>
    </rPh>
    <rPh sb="23" eb="25">
      <t>ケイヒ</t>
    </rPh>
    <rPh sb="26" eb="28">
      <t>ソウガク</t>
    </rPh>
    <rPh sb="31" eb="33">
      <t>マンエン</t>
    </rPh>
    <rPh sb="34" eb="35">
      <t>コ</t>
    </rPh>
    <rPh sb="40" eb="41">
      <t>スベ</t>
    </rPh>
    <rPh sb="42" eb="44">
      <t>キサイ</t>
    </rPh>
    <phoneticPr fontId="2"/>
  </si>
  <si>
    <t>外注先</t>
    <rPh sb="0" eb="2">
      <t>ガイチュウ</t>
    </rPh>
    <rPh sb="2" eb="3">
      <t>サキ</t>
    </rPh>
    <phoneticPr fontId="2"/>
  </si>
  <si>
    <t>外注先の事業内容</t>
    <rPh sb="0" eb="3">
      <t>ガイチュウサキ</t>
    </rPh>
    <rPh sb="4" eb="6">
      <t>ジギョウ</t>
    </rPh>
    <rPh sb="6" eb="8">
      <t>ナイヨウ</t>
    </rPh>
    <phoneticPr fontId="2"/>
  </si>
  <si>
    <t>外注・委託先</t>
    <rPh sb="0" eb="2">
      <t>ガイチュウ</t>
    </rPh>
    <rPh sb="3" eb="6">
      <t>イタクサキ</t>
    </rPh>
    <phoneticPr fontId="2"/>
  </si>
  <si>
    <t>【規格認証費の依頼選定理由等】　※助成対象経費の総額が５０万円を超えるものは全て記載してください。</t>
    <rPh sb="1" eb="3">
      <t>キカク</t>
    </rPh>
    <rPh sb="3" eb="5">
      <t>ニンショウ</t>
    </rPh>
    <rPh sb="5" eb="6">
      <t>ヒ</t>
    </rPh>
    <rPh sb="7" eb="9">
      <t>イライ</t>
    </rPh>
    <rPh sb="9" eb="11">
      <t>センテイ</t>
    </rPh>
    <rPh sb="11" eb="13">
      <t>リユウ</t>
    </rPh>
    <rPh sb="13" eb="14">
      <t>ナド</t>
    </rPh>
    <rPh sb="17" eb="19">
      <t>ジョセイ</t>
    </rPh>
    <rPh sb="19" eb="21">
      <t>タイショウ</t>
    </rPh>
    <rPh sb="21" eb="23">
      <t>ケイヒ</t>
    </rPh>
    <rPh sb="24" eb="26">
      <t>ソウガク</t>
    </rPh>
    <rPh sb="29" eb="31">
      <t>マンエン</t>
    </rPh>
    <rPh sb="32" eb="33">
      <t>コ</t>
    </rPh>
    <rPh sb="38" eb="39">
      <t>スベ</t>
    </rPh>
    <rPh sb="40" eb="42">
      <t>キサイ</t>
    </rPh>
    <phoneticPr fontId="2"/>
  </si>
  <si>
    <t>依頼先の事業内容</t>
    <rPh sb="0" eb="2">
      <t>イライ</t>
    </rPh>
    <rPh sb="2" eb="3">
      <t>サキ</t>
    </rPh>
    <rPh sb="4" eb="6">
      <t>ジギョウ</t>
    </rPh>
    <rPh sb="6" eb="8">
      <t>ナイヨウ</t>
    </rPh>
    <phoneticPr fontId="2"/>
  </si>
  <si>
    <t>【設備導入費の購入・依頼先選定理由等】　※助成対象経費の総額が５０万円を超えるものは全て記載してください。</t>
    <rPh sb="1" eb="3">
      <t>セツビ</t>
    </rPh>
    <rPh sb="3" eb="5">
      <t>ドウニュウ</t>
    </rPh>
    <rPh sb="5" eb="6">
      <t>ヒ</t>
    </rPh>
    <rPh sb="7" eb="9">
      <t>コウニュウ</t>
    </rPh>
    <rPh sb="10" eb="12">
      <t>イライ</t>
    </rPh>
    <rPh sb="12" eb="13">
      <t>サキ</t>
    </rPh>
    <rPh sb="13" eb="15">
      <t>センテイ</t>
    </rPh>
    <rPh sb="15" eb="17">
      <t>リユウ</t>
    </rPh>
    <rPh sb="17" eb="18">
      <t>ナド</t>
    </rPh>
    <rPh sb="21" eb="23">
      <t>ジョセイ</t>
    </rPh>
    <rPh sb="23" eb="25">
      <t>タイショウ</t>
    </rPh>
    <rPh sb="25" eb="27">
      <t>ケイヒ</t>
    </rPh>
    <rPh sb="28" eb="30">
      <t>ソウガク</t>
    </rPh>
    <rPh sb="33" eb="35">
      <t>マンエン</t>
    </rPh>
    <rPh sb="36" eb="37">
      <t>コ</t>
    </rPh>
    <rPh sb="42" eb="43">
      <t>スベ</t>
    </rPh>
    <rPh sb="44" eb="46">
      <t>キサイ</t>
    </rPh>
    <phoneticPr fontId="2"/>
  </si>
  <si>
    <t>購入・依頼先</t>
    <rPh sb="0" eb="2">
      <t>コウニュウ</t>
    </rPh>
    <rPh sb="3" eb="5">
      <t>イライ</t>
    </rPh>
    <rPh sb="5" eb="6">
      <t>サキ</t>
    </rPh>
    <phoneticPr fontId="2"/>
  </si>
  <si>
    <t>展示会名</t>
    <rPh sb="0" eb="3">
      <t>テンジカイ</t>
    </rPh>
    <rPh sb="3" eb="4">
      <t>メイ</t>
    </rPh>
    <phoneticPr fontId="2"/>
  </si>
  <si>
    <t>会場名</t>
    <rPh sb="0" eb="2">
      <t>カイジョウ</t>
    </rPh>
    <rPh sb="2" eb="3">
      <t>メイ</t>
    </rPh>
    <phoneticPr fontId="2"/>
  </si>
  <si>
    <t>【産業財産権出願費の依頼選定理由等】　※助成対象経費の総額が５０万円を超えるものは全て記載してください。</t>
    <rPh sb="1" eb="3">
      <t>サンギョウ</t>
    </rPh>
    <rPh sb="3" eb="5">
      <t>ザイサン</t>
    </rPh>
    <rPh sb="5" eb="6">
      <t>ケン</t>
    </rPh>
    <rPh sb="6" eb="8">
      <t>シュツガン</t>
    </rPh>
    <rPh sb="8" eb="9">
      <t>ヒ</t>
    </rPh>
    <rPh sb="10" eb="12">
      <t>イライ</t>
    </rPh>
    <rPh sb="12" eb="14">
      <t>センテイ</t>
    </rPh>
    <rPh sb="14" eb="16">
      <t>リユウ</t>
    </rPh>
    <rPh sb="16" eb="17">
      <t>ナド</t>
    </rPh>
    <rPh sb="20" eb="22">
      <t>ジョセイ</t>
    </rPh>
    <rPh sb="22" eb="24">
      <t>タイショウ</t>
    </rPh>
    <rPh sb="24" eb="26">
      <t>ケイヒ</t>
    </rPh>
    <rPh sb="27" eb="29">
      <t>ソウガク</t>
    </rPh>
    <rPh sb="32" eb="34">
      <t>マンエン</t>
    </rPh>
    <rPh sb="35" eb="36">
      <t>コ</t>
    </rPh>
    <rPh sb="41" eb="42">
      <t>スベ</t>
    </rPh>
    <rPh sb="43" eb="45">
      <t>キサイ</t>
    </rPh>
    <phoneticPr fontId="2"/>
  </si>
  <si>
    <t>依頼先
（支払先）</t>
    <rPh sb="0" eb="2">
      <t>イライ</t>
    </rPh>
    <rPh sb="2" eb="3">
      <t>サキ</t>
    </rPh>
    <rPh sb="5" eb="7">
      <t>シハライ</t>
    </rPh>
    <rPh sb="7" eb="8">
      <t>サキ</t>
    </rPh>
    <phoneticPr fontId="2"/>
  </si>
  <si>
    <t>住所</t>
    <phoneticPr fontId="2"/>
  </si>
  <si>
    <t>【展示会等参加費の依頼先選定理由等】　※助成対象経費の総額が５０万円を超えるものは全て記載してください。</t>
    <rPh sb="1" eb="5">
      <t>テンジカイナド</t>
    </rPh>
    <rPh sb="5" eb="8">
      <t>サンカヒ</t>
    </rPh>
    <rPh sb="9" eb="11">
      <t>イライ</t>
    </rPh>
    <rPh sb="11" eb="12">
      <t>サキ</t>
    </rPh>
    <rPh sb="12" eb="14">
      <t>センテイ</t>
    </rPh>
    <rPh sb="14" eb="16">
      <t>リユウ</t>
    </rPh>
    <rPh sb="16" eb="17">
      <t>ナド</t>
    </rPh>
    <rPh sb="20" eb="22">
      <t>ジョセイ</t>
    </rPh>
    <rPh sb="22" eb="24">
      <t>タイショウ</t>
    </rPh>
    <rPh sb="24" eb="26">
      <t>ケイヒ</t>
    </rPh>
    <rPh sb="27" eb="29">
      <t>ソウガク</t>
    </rPh>
    <rPh sb="32" eb="34">
      <t>マンエン</t>
    </rPh>
    <rPh sb="35" eb="36">
      <t>コ</t>
    </rPh>
    <rPh sb="41" eb="42">
      <t>スベ</t>
    </rPh>
    <rPh sb="43" eb="45">
      <t>キサイ</t>
    </rPh>
    <phoneticPr fontId="2"/>
  </si>
  <si>
    <t>【イベント費の依頼先選定理由等】　※助成対象経費の総額が５０万円を超えるものは全て記載してください。</t>
    <rPh sb="5" eb="6">
      <t>ヒ</t>
    </rPh>
    <rPh sb="7" eb="9">
      <t>イライ</t>
    </rPh>
    <rPh sb="9" eb="10">
      <t>サキ</t>
    </rPh>
    <rPh sb="10" eb="12">
      <t>センテイ</t>
    </rPh>
    <rPh sb="12" eb="14">
      <t>リユウ</t>
    </rPh>
    <rPh sb="14" eb="15">
      <t>ナド</t>
    </rPh>
    <rPh sb="18" eb="20">
      <t>ジョセイ</t>
    </rPh>
    <rPh sb="20" eb="22">
      <t>タイショウ</t>
    </rPh>
    <rPh sb="22" eb="24">
      <t>ケイヒ</t>
    </rPh>
    <rPh sb="25" eb="27">
      <t>ソウガク</t>
    </rPh>
    <rPh sb="30" eb="32">
      <t>マンエン</t>
    </rPh>
    <rPh sb="33" eb="34">
      <t>コ</t>
    </rPh>
    <rPh sb="39" eb="40">
      <t>スベ</t>
    </rPh>
    <rPh sb="41" eb="43">
      <t>キサイ</t>
    </rPh>
    <phoneticPr fontId="2"/>
  </si>
  <si>
    <t>【広告費の依頼先選定理由等】　※助成対象経費の総額が５０万円を超えるものは全て記載してください。</t>
    <rPh sb="1" eb="4">
      <t>コウコクヒ</t>
    </rPh>
    <rPh sb="5" eb="8">
      <t>イライサキ</t>
    </rPh>
    <rPh sb="8" eb="10">
      <t>センテイ</t>
    </rPh>
    <rPh sb="10" eb="12">
      <t>リユウ</t>
    </rPh>
    <rPh sb="12" eb="13">
      <t>ナド</t>
    </rPh>
    <rPh sb="16" eb="18">
      <t>ジョセイ</t>
    </rPh>
    <rPh sb="18" eb="20">
      <t>タイショウ</t>
    </rPh>
    <rPh sb="20" eb="22">
      <t>ケイヒ</t>
    </rPh>
    <rPh sb="23" eb="25">
      <t>ソウガク</t>
    </rPh>
    <rPh sb="28" eb="30">
      <t>マンエン</t>
    </rPh>
    <rPh sb="31" eb="32">
      <t>コ</t>
    </rPh>
    <rPh sb="37" eb="38">
      <t>スベ</t>
    </rPh>
    <rPh sb="39" eb="41">
      <t>キサイ</t>
    </rPh>
    <phoneticPr fontId="2"/>
  </si>
  <si>
    <t>イベント名
（目的）</t>
    <rPh sb="4" eb="5">
      <t>メイ</t>
    </rPh>
    <rPh sb="7" eb="9">
      <t>モクテキ</t>
    </rPh>
    <phoneticPr fontId="2"/>
  </si>
  <si>
    <t>（２）各経費区分の内訳</t>
    <rPh sb="3" eb="4">
      <t>カク</t>
    </rPh>
    <rPh sb="4" eb="6">
      <t>ケイヒ</t>
    </rPh>
    <rPh sb="6" eb="8">
      <t>クブン</t>
    </rPh>
    <rPh sb="9" eb="11">
      <t>ウチワケ</t>
    </rPh>
    <phoneticPr fontId="2"/>
  </si>
  <si>
    <t>（別紙２）助成事業資金計画書</t>
    <rPh sb="1" eb="3">
      <t>ベッシ</t>
    </rPh>
    <rPh sb="5" eb="7">
      <t>ジョセイ</t>
    </rPh>
    <rPh sb="7" eb="9">
      <t>ジギョウ</t>
    </rPh>
    <rPh sb="13" eb="14">
      <t>ショ</t>
    </rPh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</si>
  <si>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マ-</t>
    </r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</si>
  <si>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原-</t>
    </r>
    <rPh sb="6" eb="7">
      <t>ゲン</t>
    </rPh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</si>
  <si>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外-</t>
    </r>
    <rPh sb="6" eb="7">
      <t>ガイ</t>
    </rPh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</si>
  <si>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人-</t>
    </r>
    <rPh sb="6" eb="7">
      <t>ヒト</t>
    </rPh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</si>
  <si>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設-</t>
    </r>
    <rPh sb="6" eb="7">
      <t>モウケル</t>
    </rPh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</si>
  <si>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規-</t>
    </r>
    <rPh sb="6" eb="7">
      <t>タダシ</t>
    </rPh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</si>
  <si>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産-</t>
    </r>
    <rPh sb="6" eb="7">
      <t>サン</t>
    </rPh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</si>
  <si>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展-</t>
    </r>
    <rPh sb="6" eb="7">
      <t>テン</t>
    </rPh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</si>
  <si>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イ-</t>
    </r>
    <phoneticPr fontId="2"/>
  </si>
  <si>
    <t>C=B×(1/2)</t>
    <phoneticPr fontId="2"/>
  </si>
  <si>
    <t>C=B×(1/2)</t>
    <phoneticPr fontId="2"/>
  </si>
  <si>
    <t>A×B</t>
    <phoneticPr fontId="2"/>
  </si>
  <si>
    <t>（１）経費区分別内訳</t>
    <rPh sb="3" eb="5">
      <t>ケイヒ</t>
    </rPh>
    <rPh sb="5" eb="7">
      <t>クブン</t>
    </rPh>
    <rPh sb="7" eb="8">
      <t>ベツ</t>
    </rPh>
    <rPh sb="8" eb="10">
      <t>ウチワケ</t>
    </rPh>
    <phoneticPr fontId="2"/>
  </si>
  <si>
    <t>6-3.広報ツール製作費</t>
    <rPh sb="4" eb="6">
      <t>コウホウ</t>
    </rPh>
    <rPh sb="9" eb="12">
      <t>セイサクヒ</t>
    </rPh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</si>
  <si>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ツ-</t>
    </r>
    <phoneticPr fontId="2"/>
  </si>
  <si>
    <r>
      <rPr>
        <sz val="9"/>
        <rFont val="ＭＳ 明朝"/>
        <family val="1"/>
        <charset val="128"/>
      </rPr>
      <t>経費番号</t>
    </r>
    <r>
      <rPr>
        <sz val="10"/>
        <rFont val="ＭＳ 明朝"/>
        <family val="1"/>
        <charset val="128"/>
      </rPr>
      <t xml:space="preserve">
掲-</t>
    </r>
    <rPh sb="6" eb="7">
      <t>ケイ</t>
    </rPh>
    <phoneticPr fontId="2"/>
  </si>
  <si>
    <t>計</t>
  </si>
  <si>
    <t>助成対象
経費
（税抜）</t>
    <rPh sb="0" eb="2">
      <t>ジョセイ</t>
    </rPh>
    <rPh sb="2" eb="4">
      <t>タイショウ</t>
    </rPh>
    <rPh sb="5" eb="7">
      <t>ケイヒ</t>
    </rPh>
    <rPh sb="9" eb="11">
      <t>ゼイヌキ</t>
    </rPh>
    <phoneticPr fontId="2"/>
  </si>
  <si>
    <t>助成事業に
要する経費
（税込）</t>
    <phoneticPr fontId="2"/>
  </si>
  <si>
    <t>内容及び
仕様</t>
    <rPh sb="0" eb="2">
      <t>ナイヨウ</t>
    </rPh>
    <rPh sb="2" eb="3">
      <t>オヨ</t>
    </rPh>
    <rPh sb="5" eb="7">
      <t>シヨウ</t>
    </rPh>
    <phoneticPr fontId="2"/>
  </si>
  <si>
    <t>6-2.イベント開催費</t>
    <phoneticPr fontId="2"/>
  </si>
  <si>
    <t>依頼先の
事業内容</t>
    <rPh sb="0" eb="2">
      <t>イライ</t>
    </rPh>
    <rPh sb="2" eb="3">
      <t>サキ</t>
    </rPh>
    <rPh sb="5" eb="7">
      <t>ジギョウ</t>
    </rPh>
    <rPh sb="7" eb="9">
      <t>ナイヨウ</t>
    </rPh>
    <phoneticPr fontId="2"/>
  </si>
  <si>
    <t>6-4.広告掲載費</t>
    <rPh sb="4" eb="6">
      <t>コウコク</t>
    </rPh>
    <rPh sb="6" eb="8">
      <t>ケイサイ</t>
    </rPh>
    <phoneticPr fontId="2"/>
  </si>
  <si>
    <t>6-3.広報ツール製作費</t>
    <rPh sb="4" eb="6">
      <t>コウホウ</t>
    </rPh>
    <rPh sb="9" eb="11">
      <t>セイサク</t>
    </rPh>
    <rPh sb="11" eb="12">
      <t>ヒ</t>
    </rPh>
    <phoneticPr fontId="2"/>
  </si>
  <si>
    <t>6-1.展示会等参加費</t>
    <rPh sb="4" eb="7">
      <t>テンジカイ</t>
    </rPh>
    <rPh sb="7" eb="8">
      <t>ナド</t>
    </rPh>
    <rPh sb="8" eb="11">
      <t>サンカヒ</t>
    </rPh>
    <phoneticPr fontId="2"/>
  </si>
  <si>
    <t>助成金
申請額
（千円未満
切捨）</t>
    <rPh sb="0" eb="2">
      <t>ジョセイ</t>
    </rPh>
    <rPh sb="2" eb="3">
      <t>キン</t>
    </rPh>
    <rPh sb="4" eb="7">
      <t>シンセイガク</t>
    </rPh>
    <rPh sb="9" eb="11">
      <t>センエン</t>
    </rPh>
    <rPh sb="11" eb="13">
      <t>ミマン</t>
    </rPh>
    <rPh sb="14" eb="16">
      <t>キリス</t>
    </rPh>
    <phoneticPr fontId="2"/>
  </si>
  <si>
    <r>
      <t xml:space="preserve">1.マーケティング調査委託費
</t>
    </r>
    <r>
      <rPr>
        <b/>
        <sz val="9"/>
        <color indexed="60"/>
        <rFont val="ＭＳ 明朝"/>
        <family val="1"/>
        <charset val="128"/>
      </rPr>
      <t>【上限300万円】</t>
    </r>
    <rPh sb="9" eb="11">
      <t>チョウサ</t>
    </rPh>
    <rPh sb="11" eb="13">
      <t>イタク</t>
    </rPh>
    <rPh sb="13" eb="14">
      <t>ヒ</t>
    </rPh>
    <rPh sb="16" eb="18">
      <t>ジョウゲン</t>
    </rPh>
    <rPh sb="21" eb="23">
      <t>マンエン</t>
    </rPh>
    <phoneticPr fontId="2"/>
  </si>
  <si>
    <r>
      <t xml:space="preserve">2-3.直接人件費
</t>
    </r>
    <r>
      <rPr>
        <b/>
        <sz val="9"/>
        <color indexed="60"/>
        <rFont val="ＭＳ 明朝"/>
        <family val="1"/>
        <charset val="128"/>
      </rPr>
      <t>【上限500万円】</t>
    </r>
    <rPh sb="4" eb="6">
      <t>チョクセツ</t>
    </rPh>
    <rPh sb="6" eb="9">
      <t>ジンケンヒ</t>
    </rPh>
    <phoneticPr fontId="2"/>
  </si>
  <si>
    <r>
      <t xml:space="preserve">6.販路開拓費
</t>
    </r>
    <r>
      <rPr>
        <b/>
        <sz val="9"/>
        <color indexed="60"/>
        <rFont val="ＭＳ 明朝"/>
        <family val="1"/>
        <charset val="128"/>
      </rPr>
      <t>【上限300万円】</t>
    </r>
    <rPh sb="2" eb="4">
      <t>ハンロ</t>
    </rPh>
    <rPh sb="4" eb="6">
      <t>カイタク</t>
    </rPh>
    <rPh sb="6" eb="7">
      <t>ヒ</t>
    </rPh>
    <phoneticPr fontId="2"/>
  </si>
  <si>
    <r>
      <t xml:space="preserve">6-4.広告掲載費
</t>
    </r>
    <r>
      <rPr>
        <b/>
        <sz val="9"/>
        <color indexed="60"/>
        <rFont val="ＭＳ 明朝"/>
        <family val="1"/>
        <charset val="128"/>
      </rPr>
      <t>【上限50万円】</t>
    </r>
    <rPh sb="4" eb="6">
      <t>コウコク</t>
    </rPh>
    <rPh sb="6" eb="8">
      <t>ケイサイ</t>
    </rPh>
    <rPh sb="8" eb="9">
      <t>ヒ</t>
    </rPh>
    <phoneticPr fontId="2"/>
  </si>
  <si>
    <t>注１：「助成対象経費」は「助成事業に要する経費」から「消費税等」の助成対象外経費を除いた金額を記載してください。
注２：「助成金交付申請額｣とは、｢助成対象経費｣の合計に助成率１／２を乗じた額で、助成金交付限度額（交付決定金額）以内となります。
　　　千円未満は切り捨てて記載してください。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</si>
</sst>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color indexed="81"/>
      <name val="ＭＳ Ｐゴシック"/>
      <family val="3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b/>
      <sz val="9"/>
      <name val="ＭＳ 明朝"/>
      <family val="1"/>
      <charset val="128"/>
    </font>
    <font>
      <b/>
      <sz val="9"/>
      <color indexed="60"/>
      <name val="ＭＳ 明朝"/>
      <family val="1"/>
      <charset val="128"/>
    </font>
    <font>
      <sz val="9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/>
      <diagonal/>
    </border>
    <border diagonalUp="1">
      <left/>
      <right/>
      <top/>
      <bottom/>
      <diagonal style="thin">
        <color auto="1"/>
      </diagonal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15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shrinkToFi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2" xfId="0" applyFont="1" applyBorder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shrinkToFi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left"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shrinkToFit="1"/>
    </xf>
    <xf numFmtId="0" fontId="10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 shrinkToFit="1"/>
    </xf>
    <xf numFmtId="0" fontId="4" fillId="2" borderId="19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8" fillId="0" borderId="0" xfId="0" applyFont="1" applyBorder="1" applyAlignment="1">
      <alignment horizontal="left" vertical="center" wrapText="1"/>
    </xf>
    <xf numFmtId="177" fontId="4" fillId="0" borderId="0" xfId="0" applyNumberFormat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0" fontId="0" fillId="0" borderId="20" xfId="0" applyBorder="1">
      <alignment vertical="center"/>
    </xf>
    <xf numFmtId="0" fontId="8" fillId="0" borderId="20" xfId="0" applyFont="1" applyBorder="1" applyAlignment="1">
      <alignment horizontal="left" vertical="center" wrapText="1" shrinkToFit="1"/>
    </xf>
    <xf numFmtId="0" fontId="4" fillId="0" borderId="0" xfId="0" applyFont="1" applyBorder="1" applyAlignment="1">
      <alignment horizontal="right" vertical="center" wrapText="1" shrinkToFit="1"/>
    </xf>
    <xf numFmtId="38" fontId="4" fillId="0" borderId="0" xfId="2" applyFont="1" applyBorder="1" applyAlignment="1">
      <alignment horizontal="right" vertical="center" shrinkToFit="1"/>
    </xf>
    <xf numFmtId="0" fontId="5" fillId="2" borderId="2" xfId="0" applyFont="1" applyFill="1" applyBorder="1" applyAlignment="1">
      <alignment vertical="center" shrinkToFit="1"/>
    </xf>
    <xf numFmtId="0" fontId="5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left" vertical="center" wrapText="1" shrinkToFit="1"/>
    </xf>
    <xf numFmtId="0" fontId="10" fillId="0" borderId="0" xfId="0" applyFont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 vertical="center" wrapText="1"/>
    </xf>
    <xf numFmtId="177" fontId="9" fillId="0" borderId="0" xfId="0" applyNumberFormat="1" applyFont="1" applyBorder="1" applyAlignment="1">
      <alignment horizontal="left" vertical="center" shrinkToFi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177" fontId="4" fillId="0" borderId="0" xfId="0" applyNumberFormat="1" applyFont="1" applyBorder="1" applyAlignment="1">
      <alignment horizontal="center" vertical="center" shrinkToFit="1"/>
    </xf>
    <xf numFmtId="177" fontId="9" fillId="0" borderId="0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right" vertical="center" wrapText="1" shrinkToFit="1"/>
    </xf>
    <xf numFmtId="177" fontId="4" fillId="0" borderId="22" xfId="0" applyNumberFormat="1" applyFont="1" applyBorder="1" applyAlignment="1">
      <alignment horizontal="right" vertical="center" shrinkToFit="1"/>
    </xf>
    <xf numFmtId="38" fontId="4" fillId="0" borderId="0" xfId="2" applyFont="1" applyBorder="1" applyAlignment="1">
      <alignment horizontal="center" vertical="center" wrapText="1" shrinkToFit="1"/>
    </xf>
    <xf numFmtId="38" fontId="4" fillId="0" borderId="13" xfId="2" applyFont="1" applyBorder="1" applyAlignment="1">
      <alignment horizontal="right" vertical="center" shrinkToFit="1"/>
    </xf>
    <xf numFmtId="38" fontId="4" fillId="0" borderId="0" xfId="0" applyNumberFormat="1" applyFont="1" applyBorder="1" applyAlignment="1">
      <alignment horizontal="right" vertical="center" shrinkToFit="1"/>
    </xf>
    <xf numFmtId="38" fontId="4" fillId="0" borderId="16" xfId="2" applyFont="1" applyBorder="1" applyAlignment="1">
      <alignment horizontal="right" vertical="center" shrinkToFit="1"/>
    </xf>
    <xf numFmtId="38" fontId="4" fillId="0" borderId="0" xfId="2" applyFont="1" applyBorder="1" applyAlignment="1">
      <alignment horizontal="center" vertical="center" shrinkToFit="1"/>
    </xf>
    <xf numFmtId="38" fontId="9" fillId="0" borderId="0" xfId="2" applyFont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shrinkToFit="1"/>
    </xf>
    <xf numFmtId="0" fontId="10" fillId="2" borderId="2" xfId="0" applyFont="1" applyFill="1" applyBorder="1" applyAlignment="1">
      <alignment horizontal="left" vertical="center" wrapText="1" shrinkToFit="1"/>
    </xf>
    <xf numFmtId="0" fontId="10" fillId="2" borderId="7" xfId="0" applyFont="1" applyFill="1" applyBorder="1" applyAlignment="1">
      <alignment horizontal="left" vertical="center" shrinkToFit="1"/>
    </xf>
    <xf numFmtId="0" fontId="10" fillId="2" borderId="12" xfId="0" applyFont="1" applyFill="1" applyBorder="1" applyAlignment="1">
      <alignment horizontal="left" vertical="center" wrapText="1" shrinkToFit="1"/>
    </xf>
    <xf numFmtId="38" fontId="4" fillId="0" borderId="7" xfId="2" applyFont="1" applyFill="1" applyBorder="1" applyAlignment="1">
      <alignment horizontal="right" vertical="center" shrinkToFit="1"/>
    </xf>
    <xf numFmtId="38" fontId="4" fillId="0" borderId="2" xfId="2" applyFont="1" applyFill="1" applyBorder="1" applyAlignment="1">
      <alignment horizontal="right" vertical="center" shrinkToFit="1"/>
    </xf>
    <xf numFmtId="38" fontId="4" fillId="0" borderId="12" xfId="2" applyFont="1" applyFill="1" applyBorder="1" applyAlignment="1">
      <alignment horizontal="right" vertical="center" shrinkToFit="1"/>
    </xf>
    <xf numFmtId="38" fontId="4" fillId="2" borderId="9" xfId="2" applyFont="1" applyFill="1" applyBorder="1" applyAlignment="1">
      <alignment horizontal="right" vertical="center" shrinkToFit="1"/>
    </xf>
    <xf numFmtId="38" fontId="4" fillId="2" borderId="3" xfId="2" applyFont="1" applyFill="1" applyBorder="1" applyAlignment="1">
      <alignment horizontal="right" vertical="center" shrinkToFit="1"/>
    </xf>
    <xf numFmtId="38" fontId="4" fillId="0" borderId="2" xfId="2" applyFont="1" applyFill="1" applyBorder="1" applyAlignment="1" applyProtection="1">
      <alignment horizontal="right" vertical="center" shrinkToFit="1"/>
      <protection locked="0"/>
    </xf>
    <xf numFmtId="38" fontId="4" fillId="0" borderId="11" xfId="2" applyFont="1" applyFill="1" applyBorder="1" applyAlignment="1" applyProtection="1">
      <alignment horizontal="right" vertical="center" shrinkToFit="1"/>
      <protection locked="0"/>
    </xf>
    <xf numFmtId="0" fontId="13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6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38" fontId="4" fillId="0" borderId="1" xfId="2" applyFont="1" applyFill="1" applyBorder="1" applyAlignment="1" applyProtection="1">
      <alignment horizontal="right" vertical="center" shrinkToFit="1"/>
      <protection locked="0"/>
    </xf>
    <xf numFmtId="38" fontId="4" fillId="0" borderId="13" xfId="2" applyFont="1" applyFill="1" applyBorder="1" applyAlignment="1" applyProtection="1">
      <alignment horizontal="right" vertical="center" shrinkToFit="1"/>
      <protection locked="0"/>
    </xf>
    <xf numFmtId="38" fontId="4" fillId="0" borderId="11" xfId="2" applyFont="1" applyFill="1" applyBorder="1" applyAlignment="1" applyProtection="1">
      <alignment horizontal="right" vertical="center" shrinkToFit="1"/>
      <protection locked="0"/>
    </xf>
    <xf numFmtId="0" fontId="10" fillId="2" borderId="1" xfId="0" applyFont="1" applyFill="1" applyBorder="1" applyAlignment="1">
      <alignment horizontal="left" vertical="center" wrapText="1" shrinkToFit="1"/>
    </xf>
    <xf numFmtId="0" fontId="10" fillId="2" borderId="13" xfId="0" applyFont="1" applyFill="1" applyBorder="1" applyAlignment="1">
      <alignment horizontal="left" vertical="center" shrinkToFit="1"/>
    </xf>
    <xf numFmtId="0" fontId="12" fillId="2" borderId="18" xfId="0" applyFont="1" applyFill="1" applyBorder="1" applyAlignment="1">
      <alignment horizontal="left" vertical="center" shrinkToFit="1"/>
    </xf>
    <xf numFmtId="38" fontId="4" fillId="0" borderId="1" xfId="2" applyFont="1" applyBorder="1" applyAlignment="1">
      <alignment horizontal="right" vertical="center" shrinkToFit="1"/>
    </xf>
    <xf numFmtId="38" fontId="4" fillId="0" borderId="13" xfId="2" applyFont="1" applyBorder="1" applyAlignment="1">
      <alignment horizontal="right" vertical="center" shrinkToFit="1"/>
    </xf>
    <xf numFmtId="38" fontId="4" fillId="0" borderId="11" xfId="2" applyFont="1" applyBorder="1" applyAlignment="1">
      <alignment horizontal="right" vertical="center" shrinkToFit="1"/>
    </xf>
    <xf numFmtId="0" fontId="10" fillId="2" borderId="6" xfId="0" applyFont="1" applyFill="1" applyBorder="1" applyAlignment="1">
      <alignment horizontal="left" vertical="center" shrinkToFit="1"/>
    </xf>
    <xf numFmtId="0" fontId="10" fillId="2" borderId="7" xfId="0" applyFont="1" applyFill="1" applyBorder="1" applyAlignment="1">
      <alignment horizontal="left" vertical="center" shrinkToFit="1"/>
    </xf>
    <xf numFmtId="0" fontId="5" fillId="2" borderId="5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textRotation="255" shrinkToFit="1"/>
    </xf>
    <xf numFmtId="0" fontId="5" fillId="2" borderId="13" xfId="0" applyFont="1" applyFill="1" applyBorder="1" applyAlignment="1">
      <alignment horizontal="center" vertical="center" textRotation="255" shrinkToFit="1"/>
    </xf>
    <xf numFmtId="0" fontId="8" fillId="0" borderId="6" xfId="0" applyFont="1" applyBorder="1">
      <alignment vertical="center"/>
    </xf>
    <xf numFmtId="0" fontId="8" fillId="0" borderId="14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>
      <alignment vertical="center"/>
    </xf>
    <xf numFmtId="0" fontId="8" fillId="0" borderId="6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shrinkToFit="1"/>
    </xf>
    <xf numFmtId="0" fontId="8" fillId="0" borderId="14" xfId="0" applyFont="1" applyBorder="1" applyAlignment="1">
      <alignment horizontal="left" vertical="center" shrinkToFit="1"/>
    </xf>
    <xf numFmtId="0" fontId="8" fillId="0" borderId="7" xfId="0" applyFont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255" shrinkToFit="1"/>
    </xf>
    <xf numFmtId="0" fontId="5" fillId="2" borderId="1" xfId="0" applyFont="1" applyFill="1" applyBorder="1" applyAlignment="1">
      <alignment horizontal="center" vertical="center" textRotation="255" wrapText="1"/>
    </xf>
    <xf numFmtId="0" fontId="5" fillId="2" borderId="13" xfId="0" applyFont="1" applyFill="1" applyBorder="1" applyAlignment="1">
      <alignment horizontal="center" vertical="center" textRotation="255" wrapText="1"/>
    </xf>
    <xf numFmtId="0" fontId="5" fillId="2" borderId="11" xfId="0" applyFont="1" applyFill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center" vertical="center" textRotation="255" shrinkToFit="1"/>
    </xf>
    <xf numFmtId="0" fontId="4" fillId="2" borderId="13" xfId="0" applyFont="1" applyFill="1" applyBorder="1" applyAlignment="1">
      <alignment horizontal="center" vertical="center" textRotation="255" shrinkToFit="1"/>
    </xf>
    <xf numFmtId="0" fontId="4" fillId="2" borderId="11" xfId="0" applyFont="1" applyFill="1" applyBorder="1" applyAlignment="1">
      <alignment horizontal="center" vertical="center" textRotation="255" shrinkToFit="1"/>
    </xf>
    <xf numFmtId="0" fontId="8" fillId="0" borderId="6" xfId="0" applyFont="1" applyBorder="1" applyAlignment="1">
      <alignment horizontal="left" vertical="center" wrapText="1" shrinkToFit="1"/>
    </xf>
    <xf numFmtId="0" fontId="8" fillId="0" borderId="14" xfId="0" applyFont="1" applyBorder="1" applyAlignment="1">
      <alignment horizontal="left" vertical="center" wrapText="1" shrinkToFit="1"/>
    </xf>
    <xf numFmtId="0" fontId="8" fillId="0" borderId="7" xfId="0" applyFont="1" applyBorder="1" applyAlignment="1">
      <alignment horizontal="left" vertical="center" wrapText="1" shrinkToFit="1"/>
    </xf>
    <xf numFmtId="0" fontId="8" fillId="0" borderId="6" xfId="0" applyFont="1" applyBorder="1" applyAlignment="1">
      <alignment vertical="center" shrinkToFit="1"/>
    </xf>
    <xf numFmtId="0" fontId="8" fillId="0" borderId="14" xfId="0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8" fillId="0" borderId="2" xfId="0" applyFont="1" applyBorder="1" applyAlignment="1">
      <alignment horizontal="left" vertical="center" shrinkToFit="1"/>
    </xf>
  </cellXfs>
  <cellStyles count="3">
    <cellStyle name="桁区切り" xfId="2" builtinId="6"/>
    <cellStyle name="標準" xfId="0" builtinId="0"/>
    <cellStyle name="標準 2" xfId="1"/>
  </cellStyles>
  <dxfs count="46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6" formatCode="#,##0;[Red]\-#,##0"/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1" diagonalDown="0">
        <left/>
        <right/>
        <top/>
        <bottom/>
        <diagonal style="thin">
          <color auto="1"/>
        </diagonal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#,##0_ "/>
      <alignment horizontal="center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#,##0_ "/>
      <alignment horizontal="righ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1" diagonalDown="0">
        <left/>
        <right/>
        <top/>
        <bottom/>
        <diagonal style="thin">
          <color auto="1"/>
        </diagonal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#,##0_ "/>
      <alignment horizontal="righ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1" diagonalDown="0">
        <left/>
        <right/>
        <top/>
        <bottom/>
        <diagonal style="thin">
          <color auto="1"/>
        </diagonal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#,##0_ "/>
      <alignment horizontal="center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#,##0_ "/>
      <alignment horizontal="righ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1" diagonalDown="0">
        <left/>
        <right/>
        <top/>
        <bottom/>
        <diagonal style="thin">
          <color auto="1"/>
        </diagonal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6" formatCode="#,##0_ "/>
      <alignment horizontal="righ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/>
        <right style="thin">
          <color theme="0" tint="-0.1499679555650502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  <border diagonalUp="0" diagonalDown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 style="thin">
          <color theme="0" tint="-0.1499679555650502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 style="thin">
          <color theme="0" tint="-0.1499679555650502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general" vertical="center" textRotation="0" wrapText="0" indent="0" justifyLastLine="0" shrinkToFit="1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alignment horizontal="right" vertical="center" textRotation="0" wrapText="0" indent="0" justifyLastLine="0" shrinkToFit="1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scheme val="none"/>
      </font>
      <numFmt numFmtId="177" formatCode="#,##0_);[Red]\(#,##0\)"/>
      <alignment horizontal="right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0" tint="-4.9989318521683403E-2"/>
        </patternFill>
      </fill>
    </dxf>
    <dxf>
      <font>
        <strike val="0"/>
      </font>
      <fill>
        <patternFill>
          <bgColor theme="0" tint="-0.14996795556505021"/>
        </patternFill>
      </fill>
      <border>
        <top style="double">
          <color auto="1"/>
        </top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9" defaultPivotStyle="PivotStyleLight16">
    <tableStyle name="テーブル スタイル 1" pivot="0" count="3">
      <tableStyleElement type="wholeTable" dxfId="465"/>
      <tableStyleElement type="totalRow" dxfId="464"/>
      <tableStyleElement type="firstRowStripe" dxfId="46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マーケティング調査委託費" displayName="マーケティング調査委託費" ref="A6:K9" headerRowCount="0" totalsRowCount="1" headerRowDxfId="452" dataDxfId="450" headerRowBorderDxfId="451">
  <tableColumns count="11">
    <tableColumn id="1" name="列1" headerRowDxfId="449" dataDxfId="448" totalsRowDxfId="447"/>
    <tableColumn id="2" name="列2" headerRowDxfId="446" totalsRowDxfId="445"/>
    <tableColumn id="3" name="列3" headerRowDxfId="444" totalsRowDxfId="443"/>
    <tableColumn id="4" name="列4" headerRowDxfId="442" dataDxfId="441" totalsRowDxfId="440"/>
    <tableColumn id="5" name="列5" totalsRowLabel="計" headerRowDxfId="439" dataDxfId="438" totalsRowDxfId="437"/>
    <tableColumn id="6" name="列6" totalsRowFunction="sum" headerRowDxfId="436" dataDxfId="435" totalsRowDxfId="434" dataCellStyle="桁区切り"/>
    <tableColumn id="7" name="列7" totalsRowFunction="sum" headerRowDxfId="433" dataDxfId="432" totalsRowDxfId="431" dataCellStyle="桁区切り"/>
    <tableColumn id="8" name="列8" totalsRowFunction="sum" headerRowDxfId="430" dataDxfId="429" totalsRowDxfId="428" dataCellStyle="桁区切り"/>
    <tableColumn id="9" name="列9" totalsRowFunction="sum" headerRowDxfId="427" dataDxfId="426" totalsRowDxfId="425" dataCellStyle="桁区切り"/>
    <tableColumn id="10" name="列10" totalsRowFunction="sum" headerRowDxfId="424" dataDxfId="423" totalsRowDxfId="422" dataCellStyle="桁区切り">
      <calculatedColumnFormula>マーケティング調査委託費[[#This Row],[列6]]+マーケティング調査委託費[[#This Row],[列8]]</calculatedColumnFormula>
    </tableColumn>
    <tableColumn id="11" name="列11" totalsRowFunction="sum" headerRowDxfId="421" dataDxfId="420" totalsRowDxfId="419" dataCellStyle="桁区切り">
      <calculatedColumnFormula>マーケティング調査委託費[[#This Row],[列7]]+マーケティング調査委託費[[#This Row],[列9]]</calculatedColumnFormula>
    </tableColumn>
  </tableColumns>
  <tableStyleInfo name="テーブル スタイル 1" showFirstColumn="0" showLastColumn="0" showRowStripes="1" showColumnStripes="0"/>
</table>
</file>

<file path=xl/tables/table10.xml><?xml version="1.0" encoding="utf-8"?>
<table xmlns="http://schemas.openxmlformats.org/spreadsheetml/2006/main" id="10" name="広報ツール製作費" displayName="広報ツール製作費" ref="A6:L11" headerRowCount="0" totalsRowCount="1" headerRowDxfId="78" dataDxfId="76" headerRowBorderDxfId="77">
  <tableColumns count="12">
    <tableColumn id="1" name="列1" headerRowDxfId="75" dataDxfId="74" totalsRowDxfId="73"/>
    <tableColumn id="2" name="列2" headerRowDxfId="72" dataDxfId="71" totalsRowDxfId="70"/>
    <tableColumn id="3" name="列3" headerRowDxfId="69" dataDxfId="68" totalsRowDxfId="67"/>
    <tableColumn id="5" name="列5" headerRowDxfId="66" dataDxfId="65" totalsRowDxfId="64" dataCellStyle="桁区切り"/>
    <tableColumn id="6" name="列6" headerRowDxfId="63" dataDxfId="62" totalsRowDxfId="61"/>
    <tableColumn id="7" name="列7" totalsRowLabel="計" headerRowDxfId="60" dataDxfId="59" totalsRowDxfId="58"/>
    <tableColumn id="8" name="列8" totalsRowFunction="sum" headerRowDxfId="57" dataDxfId="56" totalsRowDxfId="55" dataCellStyle="桁区切り"/>
    <tableColumn id="9" name="列9" totalsRowFunction="sum" headerRowDxfId="54" dataDxfId="53" totalsRowDxfId="52" dataCellStyle="桁区切り"/>
    <tableColumn id="10" name="列10" totalsRowFunction="sum" headerRowDxfId="51" dataDxfId="50" totalsRowDxfId="49" dataCellStyle="桁区切り"/>
    <tableColumn id="11" name="列11" totalsRowFunction="sum" headerRowDxfId="48" dataDxfId="47" totalsRowDxfId="46" dataCellStyle="桁区切り"/>
    <tableColumn id="12" name="列12" totalsRowFunction="sum" headerRowDxfId="45" dataDxfId="44" totalsRowDxfId="43" dataCellStyle="桁区切り">
      <calculatedColumnFormula>広報ツール製作費[[#This Row],[列8]]+広報ツール製作費[[#This Row],[列10]]</calculatedColumnFormula>
    </tableColumn>
    <tableColumn id="13" name="列13" totalsRowFunction="sum" headerRowDxfId="42" dataDxfId="41" totalsRowDxfId="40" dataCellStyle="桁区切り">
      <calculatedColumnFormula>広報ツール製作費[[#This Row],[列9]]+広報ツール製作費[[#This Row],[列11]]</calculatedColumnFormula>
    </tableColumn>
  </tableColumns>
  <tableStyleInfo name="テーブル スタイル 1" showFirstColumn="0" showLastColumn="0" showRowStripes="1" showColumnStripes="0"/>
</table>
</file>

<file path=xl/tables/table11.xml><?xml version="1.0" encoding="utf-8"?>
<table xmlns="http://schemas.openxmlformats.org/spreadsheetml/2006/main" id="11" name="広告掲載費" displayName="広告掲載費" ref="A6:L11" headerRowCount="0" totalsRowCount="1" headerRowDxfId="39" dataDxfId="37" totalsRowDxfId="36" headerRowBorderDxfId="38">
  <tableColumns count="12">
    <tableColumn id="1" name="列1" headerRowDxfId="35" dataDxfId="34" totalsRowDxfId="33"/>
    <tableColumn id="2" name="列2" headerRowDxfId="32" dataDxfId="31" totalsRowDxfId="30"/>
    <tableColumn id="3" name="列3" headerRowDxfId="29" dataDxfId="28" totalsRowDxfId="27"/>
    <tableColumn id="5" name="列5" headerRowDxfId="26" dataDxfId="25" totalsRowDxfId="24"/>
    <tableColumn id="6" name="列6" headerRowDxfId="23" dataDxfId="22" totalsRowDxfId="21"/>
    <tableColumn id="7" name="列7" totalsRowLabel="計" headerRowDxfId="20" dataDxfId="19" totalsRowDxfId="18"/>
    <tableColumn id="8" name="列8" totalsRowFunction="sum" headerRowDxfId="17" dataDxfId="16" totalsRowDxfId="15" dataCellStyle="桁区切り"/>
    <tableColumn id="9" name="列9" totalsRowFunction="sum" headerRowDxfId="14" dataDxfId="13" totalsRowDxfId="12" dataCellStyle="桁区切り"/>
    <tableColumn id="10" name="列10" totalsRowFunction="sum" headerRowDxfId="11" dataDxfId="10" totalsRowDxfId="9" dataCellStyle="桁区切り"/>
    <tableColumn id="11" name="列11" totalsRowFunction="sum" headerRowDxfId="8" dataDxfId="7" totalsRowDxfId="6" dataCellStyle="桁区切り"/>
    <tableColumn id="12" name="列12" totalsRowFunction="sum" headerRowDxfId="5" dataDxfId="4" totalsRowDxfId="3" dataCellStyle="桁区切り">
      <calculatedColumnFormula>広告掲載費[[#This Row],[列8]]+広告掲載費[[#This Row],[列10]]</calculatedColumnFormula>
    </tableColumn>
    <tableColumn id="13" name="列13" totalsRowFunction="sum" headerRowDxfId="2" dataDxfId="1" totalsRowDxfId="0" dataCellStyle="桁区切り">
      <calculatedColumnFormula>広告掲載費[[#This Row],[列9]]+広告掲載費[[#This Row],[列11]]</calculatedColumnFormula>
    </tableColumn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id="2" name="原材料・副資材費" displayName="原材料・副資材費" ref="A6:M11" headerRowCount="0" totalsRowCount="1" headerRowDxfId="418" dataDxfId="416" headerRowBorderDxfId="417" tableBorderDxfId="415" totalsRowBorderDxfId="414">
  <tableColumns count="13">
    <tableColumn id="1" name="列1" headerRowDxfId="413" dataDxfId="412" totalsRowDxfId="411"/>
    <tableColumn id="2" name="列2" headerRowDxfId="410" dataDxfId="409" totalsRowDxfId="408"/>
    <tableColumn id="3" name="列3" headerRowDxfId="407" dataDxfId="406" totalsRowDxfId="405"/>
    <tableColumn id="4" name="列4" headerRowDxfId="404" dataDxfId="403" totalsRowDxfId="402" dataCellStyle="桁区切り"/>
    <tableColumn id="5" name="列5" headerRowDxfId="401" dataDxfId="400" totalsRowDxfId="399"/>
    <tableColumn id="6" name="列6" headerRowDxfId="398" dataDxfId="397" totalsRowDxfId="396"/>
    <tableColumn id="7" name="列7" totalsRowLabel="計" headerRowDxfId="395" dataDxfId="394" totalsRowDxfId="393"/>
    <tableColumn id="8" name="列8" totalsRowFunction="sum" headerRowDxfId="392" dataDxfId="391" totalsRowDxfId="390" dataCellStyle="桁区切り"/>
    <tableColumn id="9" name="列9" totalsRowFunction="sum" headerRowDxfId="389" dataDxfId="388" totalsRowDxfId="387" dataCellStyle="桁区切り"/>
    <tableColumn id="10" name="列10" totalsRowFunction="sum" headerRowDxfId="386" dataDxfId="385" totalsRowDxfId="384" dataCellStyle="桁区切り"/>
    <tableColumn id="11" name="列11" totalsRowFunction="sum" headerRowDxfId="383" dataDxfId="382" totalsRowDxfId="381" dataCellStyle="桁区切り"/>
    <tableColumn id="12" name="列12" totalsRowFunction="sum" headerRowDxfId="380" dataDxfId="379" totalsRowDxfId="378" dataCellStyle="桁区切り">
      <calculatedColumnFormula>原材料・副資材費[[#This Row],[列8]]+原材料・副資材費[[#This Row],[列10]]</calculatedColumnFormula>
    </tableColumn>
    <tableColumn id="13" name="列13" totalsRowFunction="sum" headerRowDxfId="377" dataDxfId="376" totalsRowDxfId="375" dataCellStyle="桁区切り">
      <calculatedColumnFormula>原材料・副資材費[[#This Row],[列9]]+原材料・副資材費[[#This Row],[列11]]</calculatedColumnFormula>
    </tableColumn>
  </tableColumns>
  <tableStyleInfo name="テーブル スタイル 1" showFirstColumn="0" showLastColumn="0" showRowStripes="1" showColumnStripes="0"/>
</table>
</file>

<file path=xl/tables/table3.xml><?xml version="1.0" encoding="utf-8"?>
<table xmlns="http://schemas.openxmlformats.org/spreadsheetml/2006/main" id="3" name="外注・委託費" displayName="外注・委託費" ref="A6:M11" headerRowCount="0" totalsRowCount="1" headerRowDxfId="374" dataDxfId="372" headerRowBorderDxfId="373">
  <tableColumns count="13">
    <tableColumn id="1" name="列1" headerRowDxfId="371" dataDxfId="370" totalsRowDxfId="369"/>
    <tableColumn id="2" name="列2" headerRowDxfId="368" dataDxfId="367" totalsRowDxfId="366"/>
    <tableColumn id="3" name="列3" headerRowDxfId="365" dataDxfId="364" totalsRowDxfId="363"/>
    <tableColumn id="4" name="列4" headerRowDxfId="362" dataDxfId="361" totalsRowDxfId="360" dataCellStyle="桁区切り"/>
    <tableColumn id="5" name="列5" headerRowDxfId="359" dataDxfId="358" totalsRowDxfId="357"/>
    <tableColumn id="6" name="列6" headerRowDxfId="356" dataDxfId="355" totalsRowDxfId="354"/>
    <tableColumn id="7" name="列7" totalsRowLabel="計" headerRowDxfId="353" dataDxfId="352" totalsRowDxfId="351"/>
    <tableColumn id="8" name="列8" totalsRowFunction="sum" headerRowDxfId="350" dataDxfId="349" totalsRowDxfId="348" dataCellStyle="桁区切り"/>
    <tableColumn id="9" name="列9" totalsRowFunction="sum" headerRowDxfId="347" dataDxfId="346" totalsRowDxfId="345" dataCellStyle="桁区切り"/>
    <tableColumn id="10" name="列10" totalsRowFunction="sum" headerRowDxfId="344" dataDxfId="343" totalsRowDxfId="342" dataCellStyle="桁区切り"/>
    <tableColumn id="11" name="列11" totalsRowFunction="sum" headerRowDxfId="341" dataDxfId="340" totalsRowDxfId="339" dataCellStyle="桁区切り"/>
    <tableColumn id="12" name="列12" totalsRowFunction="sum" headerRowDxfId="338" dataDxfId="337" totalsRowDxfId="336" dataCellStyle="桁区切り">
      <calculatedColumnFormula>外注・委託費[[#This Row],[列8]]+外注・委託費[[#This Row],[列10]]</calculatedColumnFormula>
    </tableColumn>
    <tableColumn id="13" name="列13" totalsRowFunction="sum" headerRowDxfId="335" dataDxfId="334" totalsRowDxfId="333" dataCellStyle="桁区切り">
      <calculatedColumnFormula>外注・委託費[[#This Row],[列9]]+外注・委託費[[#This Row],[列11]]</calculatedColumnFormula>
    </tableColumn>
  </tableColumns>
  <tableStyleInfo name="テーブル スタイル 1" showFirstColumn="0" showLastColumn="0" showRowStripes="1" showColumnStripes="0"/>
</table>
</file>

<file path=xl/tables/table4.xml><?xml version="1.0" encoding="utf-8"?>
<table xmlns="http://schemas.openxmlformats.org/spreadsheetml/2006/main" id="4" name="直接人件費" displayName="直接人件費" ref="A6:N16" headerRowCount="0" totalsRowCount="1" headerRowDxfId="332" dataDxfId="330" headerRowBorderDxfId="331">
  <tableColumns count="14">
    <tableColumn id="1" name="列1" headerRowDxfId="329" dataDxfId="328" totalsRowDxfId="327"/>
    <tableColumn id="2" name="列2" headerRowDxfId="326" dataDxfId="325" totalsRowDxfId="324"/>
    <tableColumn id="3" name="列3" headerRowDxfId="323" dataDxfId="322" totalsRowDxfId="321"/>
    <tableColumn id="4" name="列4" totalsRowLabel="計" headerRowDxfId="320" dataDxfId="319" totalsRowDxfId="318"/>
    <tableColumn id="5" name="列5" headerRowDxfId="317" dataDxfId="316" totalsRowDxfId="315" dataCellStyle="桁区切り"/>
    <tableColumn id="6" name="列6" headerRowDxfId="314" dataDxfId="313" totalsRowDxfId="312"/>
    <tableColumn id="7" name="列7" totalsRowFunction="sum" headerRowDxfId="311" dataDxfId="310" totalsRowDxfId="309" dataCellStyle="桁区切り">
      <calculatedColumnFormula>直接人件費[[#This Row],[列5]]*直接人件費[[#This Row],[列6]]</calculatedColumnFormula>
    </tableColumn>
    <tableColumn id="8" name="列8" totalsRowFunction="sum" headerRowDxfId="308" dataDxfId="307" totalsRowDxfId="306" dataCellStyle="桁区切り">
      <calculatedColumnFormula>直接人件費[[#This Row],[列7]]</calculatedColumnFormula>
    </tableColumn>
    <tableColumn id="9" name="列9" headerRowDxfId="305" dataDxfId="304" totalsRowDxfId="303" dataCellStyle="桁区切り"/>
    <tableColumn id="10" name="列10" headerRowDxfId="302" dataDxfId="301" totalsRowDxfId="300"/>
    <tableColumn id="11" name="列11" totalsRowFunction="sum" headerRowDxfId="299" dataDxfId="298" totalsRowDxfId="297" dataCellStyle="桁区切り">
      <calculatedColumnFormula>直接人件費[[#This Row],[列9]]*直接人件費[[#This Row],[列10]]</calculatedColumnFormula>
    </tableColumn>
    <tableColumn id="12" name="列12" totalsRowFunction="sum" headerRowDxfId="296" dataDxfId="295" totalsRowDxfId="294" dataCellStyle="桁区切り">
      <calculatedColumnFormula>直接人件費[[#This Row],[列11]]</calculatedColumnFormula>
    </tableColumn>
    <tableColumn id="13" name="列13" totalsRowFunction="sum" headerRowDxfId="293" dataDxfId="292" totalsRowDxfId="291" dataCellStyle="桁区切り">
      <calculatedColumnFormula>直接人件費[[#This Row],[列7]]+直接人件費[[#This Row],[列11]]</calculatedColumnFormula>
    </tableColumn>
    <tableColumn id="14" name="列14" totalsRowFunction="sum" headerRowDxfId="290" dataDxfId="289" totalsRowDxfId="288" dataCellStyle="桁区切り">
      <calculatedColumnFormula>直接人件費[[#This Row],[列8]]+直接人件費[[#This Row],[列12]]</calculatedColumnFormula>
    </tableColumn>
  </tableColumns>
  <tableStyleInfo name="テーブル スタイル 1" showFirstColumn="0" showLastColumn="0" showRowStripes="1" showColumnStripes="0"/>
</table>
</file>

<file path=xl/tables/table5.xml><?xml version="1.0" encoding="utf-8"?>
<table xmlns="http://schemas.openxmlformats.org/spreadsheetml/2006/main" id="5" name="設備導入費" displayName="設備導入費" ref="A6:P11" headerRowCount="0" totalsRowCount="1" headerRowDxfId="287" dataDxfId="285" headerRowBorderDxfId="286" tableBorderDxfId="284" totalsRowBorderDxfId="283">
  <tableColumns count="16">
    <tableColumn id="1" name="列1" headerRowDxfId="282" dataDxfId="281" totalsRowDxfId="280"/>
    <tableColumn id="2" name="列2" headerRowDxfId="279" dataDxfId="278" totalsRowDxfId="277"/>
    <tableColumn id="3" name="列3" headerRowDxfId="276" dataDxfId="275" totalsRowDxfId="274"/>
    <tableColumn id="4" name="列4" headerRowDxfId="273" dataDxfId="272" totalsRowDxfId="271"/>
    <tableColumn id="5" name="列5" headerRowDxfId="270" dataDxfId="269" totalsRowDxfId="268"/>
    <tableColumn id="6" name="列6" headerRowDxfId="267" dataDxfId="266" totalsRowDxfId="265"/>
    <tableColumn id="7" name="列7" headerRowDxfId="264" dataDxfId="263" totalsRowDxfId="262"/>
    <tableColumn id="8" name="列8" headerRowDxfId="261" dataDxfId="260" totalsRowDxfId="259"/>
    <tableColumn id="9" name="列9" headerRowDxfId="258" dataDxfId="257" totalsRowDxfId="256"/>
    <tableColumn id="10" name="列10" totalsRowLabel="計" headerRowDxfId="255" dataDxfId="254" totalsRowDxfId="253"/>
    <tableColumn id="11" name="列11" totalsRowFunction="sum" headerRowDxfId="252" dataDxfId="251" totalsRowDxfId="250" dataCellStyle="桁区切り"/>
    <tableColumn id="12" name="列12" totalsRowFunction="sum" headerRowDxfId="249" dataDxfId="248" totalsRowDxfId="247" dataCellStyle="桁区切り"/>
    <tableColumn id="13" name="列13" totalsRowFunction="sum" headerRowDxfId="246" dataDxfId="245" totalsRowDxfId="244" dataCellStyle="桁区切り"/>
    <tableColumn id="14" name="列14" totalsRowFunction="sum" headerRowDxfId="243" dataDxfId="242" totalsRowDxfId="241" dataCellStyle="桁区切り"/>
    <tableColumn id="15" name="列15" totalsRowFunction="sum" headerRowDxfId="240" dataDxfId="239" totalsRowDxfId="238" dataCellStyle="桁区切り">
      <calculatedColumnFormula>設備導入費[[#This Row],[列11]]+設備導入費[[#This Row],[列13]]</calculatedColumnFormula>
    </tableColumn>
    <tableColumn id="16" name="列16" totalsRowFunction="sum" headerRowDxfId="237" dataDxfId="236" totalsRowDxfId="235" dataCellStyle="桁区切り">
      <calculatedColumnFormula>設備導入費[[#This Row],[列12]]+設備導入費[[#This Row],[列14]]</calculatedColumnFormula>
    </tableColumn>
  </tableColumns>
  <tableStyleInfo name="テーブル スタイル 1" showFirstColumn="0" showLastColumn="0" showRowStripes="1" showColumnStripes="0"/>
</table>
</file>

<file path=xl/tables/table6.xml><?xml version="1.0" encoding="utf-8"?>
<table xmlns="http://schemas.openxmlformats.org/spreadsheetml/2006/main" id="6" name="規格認証費" displayName="規格認証費" ref="A6:K9" headerRowCount="0" totalsRowCount="1" headerRowDxfId="234" dataDxfId="232" headerRowBorderDxfId="233">
  <tableColumns count="11">
    <tableColumn id="1" name="列1" headerRowDxfId="231" dataDxfId="230" totalsRowDxfId="229"/>
    <tableColumn id="2" name="列2" headerRowDxfId="228" totalsRowDxfId="227"/>
    <tableColumn id="3" name="列3" headerRowDxfId="226" totalsRowDxfId="225"/>
    <tableColumn id="4" name="列4" headerRowDxfId="224" dataDxfId="223" totalsRowDxfId="222"/>
    <tableColumn id="5" name="列5" totalsRowLabel="計" headerRowDxfId="221" dataDxfId="220" totalsRowDxfId="219"/>
    <tableColumn id="6" name="列6" totalsRowFunction="sum" headerRowDxfId="218" dataDxfId="217" totalsRowDxfId="216" dataCellStyle="桁区切り"/>
    <tableColumn id="7" name="列7" totalsRowFunction="sum" headerRowDxfId="215" dataDxfId="214" totalsRowDxfId="213" dataCellStyle="桁区切り"/>
    <tableColumn id="8" name="列8" totalsRowFunction="sum" headerRowDxfId="212" dataDxfId="211" totalsRowDxfId="210" dataCellStyle="桁区切り"/>
    <tableColumn id="9" name="列9" totalsRowFunction="sum" headerRowDxfId="209" dataDxfId="208" totalsRowDxfId="207" dataCellStyle="桁区切り"/>
    <tableColumn id="10" name="列10" totalsRowFunction="sum" headerRowDxfId="206" dataDxfId="205" totalsRowDxfId="204" dataCellStyle="桁区切り">
      <calculatedColumnFormula>規格認証費[[#This Row],[列6]]+規格認証費[[#This Row],[列8]]</calculatedColumnFormula>
    </tableColumn>
    <tableColumn id="11" name="列11" totalsRowFunction="sum" headerRowDxfId="203" dataDxfId="202" totalsRowDxfId="201" dataCellStyle="桁区切り">
      <calculatedColumnFormula>規格認証費[[#This Row],[列7]]+規格認証費[[#This Row],[列9]]</calculatedColumnFormula>
    </tableColumn>
  </tableColumns>
  <tableStyleInfo name="テーブル スタイル 1" showFirstColumn="0" showLastColumn="0" showRowStripes="1" showColumnStripes="0"/>
</table>
</file>

<file path=xl/tables/table7.xml><?xml version="1.0" encoding="utf-8"?>
<table xmlns="http://schemas.openxmlformats.org/spreadsheetml/2006/main" id="7" name="産業財産権出願費" displayName="産業財産権出願費" ref="A6:K11" headerRowCount="0" totalsRowCount="1" headerRowDxfId="200" dataDxfId="198" headerRowBorderDxfId="199">
  <tableColumns count="11">
    <tableColumn id="1" name="列1" headerRowDxfId="197" dataDxfId="196" totalsRowDxfId="195"/>
    <tableColumn id="2" name="列2" headerRowDxfId="194" dataDxfId="193" totalsRowDxfId="192"/>
    <tableColumn id="3" name="列3" headerRowDxfId="191" dataDxfId="190" totalsRowDxfId="189"/>
    <tableColumn id="4" name="列4" headerRowDxfId="188" dataDxfId="187" totalsRowDxfId="186"/>
    <tableColumn id="5" name="列5" totalsRowLabel="計" headerRowDxfId="185" dataDxfId="184" totalsRowDxfId="183"/>
    <tableColumn id="6" name="列6" totalsRowFunction="sum" headerRowDxfId="182" dataDxfId="181" totalsRowDxfId="180" dataCellStyle="桁区切り"/>
    <tableColumn id="7" name="列7" totalsRowFunction="sum" headerRowDxfId="179" dataDxfId="178" totalsRowDxfId="177" dataCellStyle="桁区切り"/>
    <tableColumn id="8" name="列8" totalsRowFunction="sum" headerRowDxfId="176" dataDxfId="175" totalsRowDxfId="174" dataCellStyle="桁区切り"/>
    <tableColumn id="9" name="列9" totalsRowFunction="sum" headerRowDxfId="173" dataDxfId="172" totalsRowDxfId="171" dataCellStyle="桁区切り"/>
    <tableColumn id="10" name="列10" totalsRowFunction="sum" headerRowDxfId="170" dataDxfId="169" totalsRowDxfId="168" dataCellStyle="桁区切り">
      <calculatedColumnFormula>産業財産権出願費[[#This Row],[列6]]+産業財産権出願費[[#This Row],[列8]]</calculatedColumnFormula>
    </tableColumn>
    <tableColumn id="11" name="列11" totalsRowFunction="sum" headerRowDxfId="167" dataDxfId="166" totalsRowDxfId="165" dataCellStyle="桁区切り">
      <calculatedColumnFormula>産業財産権出願費[[#This Row],[列7]]+産業財産権出願費[[#This Row],[列9]]</calculatedColumnFormula>
    </tableColumn>
  </tableColumns>
  <tableStyleInfo name="テーブル スタイル 1" showFirstColumn="0" showLastColumn="0" showRowStripes="1" showColumnStripes="0"/>
</table>
</file>

<file path=xl/tables/table8.xml><?xml version="1.0" encoding="utf-8"?>
<table xmlns="http://schemas.openxmlformats.org/spreadsheetml/2006/main" id="8" name="展示会等参加費" displayName="展示会等参加費" ref="A6:M11" headerRowCount="0" totalsRowCount="1" headerRowDxfId="164" dataDxfId="162" headerRowBorderDxfId="163">
  <tableColumns count="13">
    <tableColumn id="1" name="列1" headerRowDxfId="161" dataDxfId="160" totalsRowDxfId="159"/>
    <tableColumn id="2" name="列2" headerRowDxfId="158" dataDxfId="157" totalsRowDxfId="156"/>
    <tableColumn id="3" name="列3" headerRowDxfId="155" dataDxfId="154" totalsRowDxfId="153"/>
    <tableColumn id="4" name="列4" headerRowDxfId="152" dataDxfId="151" totalsRowDxfId="150"/>
    <tableColumn id="5" name="列5" headerRowDxfId="149" dataDxfId="148" totalsRowDxfId="147" dataCellStyle="桁区切り"/>
    <tableColumn id="6" name="列6" headerRowDxfId="146" dataDxfId="145" totalsRowDxfId="144"/>
    <tableColumn id="7" name="列7" totalsRowLabel="計" headerRowDxfId="143" dataDxfId="142" totalsRowDxfId="141"/>
    <tableColumn id="8" name="列8" totalsRowFunction="sum" headerRowDxfId="140" dataDxfId="139" totalsRowDxfId="138" dataCellStyle="桁区切り"/>
    <tableColumn id="9" name="列9" totalsRowFunction="sum" headerRowDxfId="137" dataDxfId="136" totalsRowDxfId="135" dataCellStyle="桁区切り"/>
    <tableColumn id="10" name="列10" totalsRowFunction="sum" headerRowDxfId="134" dataDxfId="133" totalsRowDxfId="132" dataCellStyle="桁区切り"/>
    <tableColumn id="11" name="列11" totalsRowFunction="sum" headerRowDxfId="131" dataDxfId="130" totalsRowDxfId="129" dataCellStyle="桁区切り"/>
    <tableColumn id="12" name="列12" totalsRowFunction="sum" headerRowDxfId="128" dataDxfId="127" totalsRowDxfId="126" dataCellStyle="桁区切り">
      <calculatedColumnFormula>展示会等参加費[[#This Row],[列8]]+展示会等参加費[[#This Row],[列10]]</calculatedColumnFormula>
    </tableColumn>
    <tableColumn id="13" name="列13" totalsRowFunction="sum" headerRowDxfId="125" dataDxfId="124" totalsRowDxfId="123" dataCellStyle="桁区切り">
      <calculatedColumnFormula>展示会等参加費[[#This Row],[列9]]+展示会等参加費[[#This Row],[列11]]</calculatedColumnFormula>
    </tableColumn>
  </tableColumns>
  <tableStyleInfo name="テーブル スタイル 1" showFirstColumn="0" showLastColumn="0" showRowStripes="1" showColumnStripes="0"/>
</table>
</file>

<file path=xl/tables/table9.xml><?xml version="1.0" encoding="utf-8"?>
<table xmlns="http://schemas.openxmlformats.org/spreadsheetml/2006/main" id="9" name="イベント開催費" displayName="イベント開催費" ref="A6:M11" headerRowCount="0" totalsRowCount="1" headerRowDxfId="122" dataDxfId="120" headerRowBorderDxfId="121" tableBorderDxfId="119" totalsRowBorderDxfId="118">
  <tableColumns count="13">
    <tableColumn id="1" name="列1" headerRowDxfId="117" dataDxfId="116" totalsRowDxfId="115"/>
    <tableColumn id="2" name="列2" headerRowDxfId="114" dataDxfId="113" totalsRowDxfId="112"/>
    <tableColumn id="3" name="列3" headerRowDxfId="111" dataDxfId="110" totalsRowDxfId="109"/>
    <tableColumn id="4" name="列4" headerRowDxfId="108" dataDxfId="107" totalsRowDxfId="106"/>
    <tableColumn id="5" name="列5" headerRowDxfId="105" dataDxfId="104" totalsRowDxfId="103" dataCellStyle="桁区切り"/>
    <tableColumn id="6" name="列6" headerRowDxfId="102" dataDxfId="101" totalsRowDxfId="100"/>
    <tableColumn id="7" name="列7" totalsRowLabel="計" headerRowDxfId="99" dataDxfId="98" totalsRowDxfId="97"/>
    <tableColumn id="8" name="列8" totalsRowFunction="sum" headerRowDxfId="96" dataDxfId="95" totalsRowDxfId="94" dataCellStyle="桁区切り"/>
    <tableColumn id="9" name="列9" totalsRowFunction="sum" headerRowDxfId="93" dataDxfId="92" totalsRowDxfId="91" dataCellStyle="桁区切り"/>
    <tableColumn id="10" name="列10" totalsRowFunction="sum" headerRowDxfId="90" dataDxfId="89" totalsRowDxfId="88" dataCellStyle="桁区切り"/>
    <tableColumn id="11" name="列11" totalsRowFunction="sum" headerRowDxfId="87" dataDxfId="86" totalsRowDxfId="85" dataCellStyle="桁区切り"/>
    <tableColumn id="12" name="列12" totalsRowFunction="sum" headerRowDxfId="84" dataDxfId="83" totalsRowDxfId="82" dataCellStyle="桁区切り">
      <calculatedColumnFormula>イベント開催費[[#This Row],[列8]]+イベント開催費[[#This Row],[列10]]</calculatedColumnFormula>
    </tableColumn>
    <tableColumn id="13" name="列13" totalsRowFunction="sum" headerRowDxfId="81" dataDxfId="80" totalsRowDxfId="79" dataCellStyle="桁区切り">
      <calculatedColumnFormula>イベント開催費[[#This Row],[列9]]+イベント開催費[[#This Row],[列11]]</calculatedColumnFormula>
    </tableColumn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L19"/>
  <sheetViews>
    <sheetView tabSelected="1" zoomScaleNormal="100" zoomScaleSheetLayoutView="100" workbookViewId="0">
      <selection activeCell="E7" sqref="E7"/>
    </sheetView>
  </sheetViews>
  <sheetFormatPr defaultColWidth="9" defaultRowHeight="20.100000000000001" customHeight="1" x14ac:dyDescent="0.2"/>
  <cols>
    <col min="1" max="2" width="16.6640625" style="1" customWidth="1"/>
    <col min="3" max="11" width="11.109375" style="1" customWidth="1"/>
    <col min="12" max="12" width="77.77734375" style="1" customWidth="1"/>
    <col min="13" max="16384" width="9" style="1"/>
  </cols>
  <sheetData>
    <row r="1" spans="1:12" ht="24" customHeight="1" x14ac:dyDescent="0.2">
      <c r="A1" s="9" t="s">
        <v>68</v>
      </c>
    </row>
    <row r="2" spans="1:12" ht="12" customHeight="1" x14ac:dyDescent="0.2">
      <c r="A2" s="1" t="s">
        <v>81</v>
      </c>
    </row>
    <row r="3" spans="1:12" ht="24" customHeight="1" x14ac:dyDescent="0.2">
      <c r="A3" s="10"/>
      <c r="B3" s="10"/>
      <c r="C3" s="10"/>
      <c r="D3" s="10"/>
      <c r="E3" s="11"/>
      <c r="F3" s="10"/>
      <c r="G3" s="10"/>
      <c r="H3" s="10"/>
      <c r="I3" s="10"/>
      <c r="J3" s="10"/>
      <c r="K3" s="11" t="s">
        <v>6</v>
      </c>
    </row>
    <row r="4" spans="1:12" ht="12" customHeight="1" x14ac:dyDescent="0.2">
      <c r="A4" s="91" t="s">
        <v>10</v>
      </c>
      <c r="B4" s="92"/>
      <c r="C4" s="88" t="s">
        <v>3</v>
      </c>
      <c r="D4" s="89"/>
      <c r="E4" s="90"/>
      <c r="F4" s="88" t="s">
        <v>4</v>
      </c>
      <c r="G4" s="89"/>
      <c r="H4" s="90"/>
      <c r="I4" s="88" t="s">
        <v>5</v>
      </c>
      <c r="J4" s="89"/>
      <c r="K4" s="90"/>
    </row>
    <row r="5" spans="1:12" ht="48" customHeight="1" x14ac:dyDescent="0.2">
      <c r="A5" s="93"/>
      <c r="B5" s="94"/>
      <c r="C5" s="70" t="s">
        <v>87</v>
      </c>
      <c r="D5" s="27" t="s">
        <v>86</v>
      </c>
      <c r="E5" s="27" t="s">
        <v>94</v>
      </c>
      <c r="F5" s="70" t="s">
        <v>87</v>
      </c>
      <c r="G5" s="27" t="s">
        <v>86</v>
      </c>
      <c r="H5" s="27" t="s">
        <v>94</v>
      </c>
      <c r="I5" s="70" t="s">
        <v>87</v>
      </c>
      <c r="J5" s="27" t="s">
        <v>86</v>
      </c>
      <c r="K5" s="27" t="s">
        <v>94</v>
      </c>
    </row>
    <row r="6" spans="1:12" ht="12" customHeight="1" x14ac:dyDescent="0.2">
      <c r="A6" s="95"/>
      <c r="B6" s="96"/>
      <c r="C6" s="28" t="s">
        <v>0</v>
      </c>
      <c r="D6" s="28" t="s">
        <v>1</v>
      </c>
      <c r="E6" s="28" t="s">
        <v>78</v>
      </c>
      <c r="F6" s="28" t="s">
        <v>0</v>
      </c>
      <c r="G6" s="28" t="s">
        <v>1</v>
      </c>
      <c r="H6" s="28" t="s">
        <v>79</v>
      </c>
      <c r="I6" s="28" t="s">
        <v>7</v>
      </c>
      <c r="J6" s="28" t="s">
        <v>7</v>
      </c>
      <c r="K6" s="28" t="s">
        <v>7</v>
      </c>
    </row>
    <row r="7" spans="1:12" ht="24" customHeight="1" x14ac:dyDescent="0.2">
      <c r="A7" s="86" t="s">
        <v>95</v>
      </c>
      <c r="B7" s="87"/>
      <c r="C7" s="75">
        <f>マーケティング調査委託費[[#Totals],[列6]]</f>
        <v>0</v>
      </c>
      <c r="D7" s="75">
        <f>マーケティング調査委託費[[#Totals],[列7]]</f>
        <v>0</v>
      </c>
      <c r="E7" s="80">
        <f>MIN(ROUNDDOWN(D7/2,-3),30000000)</f>
        <v>0</v>
      </c>
      <c r="F7" s="76">
        <f>マーケティング調査委託費[[#Totals],[列8]]</f>
        <v>0</v>
      </c>
      <c r="G7" s="76">
        <f>マーケティング調査委託費[[#Totals],[列9]]</f>
        <v>0</v>
      </c>
      <c r="H7" s="80">
        <f>MIN(ROUNDDOWN(G7/2,-3),30000000)</f>
        <v>0</v>
      </c>
      <c r="I7" s="76">
        <f>C7+F7</f>
        <v>0</v>
      </c>
      <c r="J7" s="76">
        <f>D7+G7</f>
        <v>0</v>
      </c>
      <c r="K7" s="76">
        <f t="shared" ref="K7:K13" si="0">E7+H7</f>
        <v>0</v>
      </c>
      <c r="L7" s="82" t="str">
        <f>IF(OR(E7&gt;ROUNDDOWN(D7/2,-3),
           H7&gt;ROUNDDOWN(G7/2,-3)),
     "←申請額が対象経費の１／２（千円未満切捨）を超過しています。申請額を修正してください。",
     IF(OR(E7&gt;3000000,
              H7&gt;3000000,
              K7&gt;3000000),
         "←申請額が申請上限額（300万円）を超過しています。申請額を修正してください。",
         ""))</f>
        <v/>
      </c>
    </row>
    <row r="8" spans="1:12" ht="24" customHeight="1" x14ac:dyDescent="0.2">
      <c r="A8" s="97" t="s">
        <v>11</v>
      </c>
      <c r="B8" s="71" t="s">
        <v>12</v>
      </c>
      <c r="C8" s="75">
        <f>原材料・副資材費[[#Totals],[列8]]</f>
        <v>0</v>
      </c>
      <c r="D8" s="75">
        <f>原材料・副資材費[[#Totals],[列9]]</f>
        <v>0</v>
      </c>
      <c r="E8" s="80">
        <f>ROUNDDOWN(D8/2,-3)</f>
        <v>0</v>
      </c>
      <c r="F8" s="75">
        <f>原材料・副資材費[[#Totals],[列10]]</f>
        <v>0</v>
      </c>
      <c r="G8" s="75">
        <f>原材料・副資材費[[#Totals],[列11]]</f>
        <v>0</v>
      </c>
      <c r="H8" s="80">
        <f>ROUNDDOWN(G8/2,-3)</f>
        <v>0</v>
      </c>
      <c r="I8" s="76">
        <f t="shared" ref="I8:I13" si="1">C8+F8</f>
        <v>0</v>
      </c>
      <c r="J8" s="76">
        <f t="shared" ref="J8:J13" si="2">D8+G8</f>
        <v>0</v>
      </c>
      <c r="K8" s="76">
        <f t="shared" si="0"/>
        <v>0</v>
      </c>
      <c r="L8" s="82" t="str">
        <f t="shared" ref="L8:L13" si="3">IF(OR(E8&gt;ROUNDDOWN(D8/2,-3),
           K8&gt;ROUNDDOWN(J8/2,-3)),
     "←申請額が対象経費の１／２（千円未満切捨）を超過しています。申請額を修正してください。",
     "")</f>
        <v/>
      </c>
    </row>
    <row r="9" spans="1:12" ht="24" customHeight="1" x14ac:dyDescent="0.2">
      <c r="A9" s="98"/>
      <c r="B9" s="72" t="s">
        <v>17</v>
      </c>
      <c r="C9" s="75">
        <f>外注・委託費[[#Totals],[列8]]</f>
        <v>0</v>
      </c>
      <c r="D9" s="75">
        <f>外注・委託費[[#Totals],[列9]]</f>
        <v>0</v>
      </c>
      <c r="E9" s="80">
        <f>ROUNDDOWN(D9/2,-3)</f>
        <v>0</v>
      </c>
      <c r="F9" s="75">
        <f>外注・委託費[[#Totals],[列10]]</f>
        <v>0</v>
      </c>
      <c r="G9" s="75">
        <f>外注・委託費[[#Totals],[列11]]</f>
        <v>0</v>
      </c>
      <c r="H9" s="80">
        <f>ROUNDDOWN(G9/2,-3)</f>
        <v>0</v>
      </c>
      <c r="I9" s="76">
        <f t="shared" si="1"/>
        <v>0</v>
      </c>
      <c r="J9" s="76">
        <f t="shared" si="2"/>
        <v>0</v>
      </c>
      <c r="K9" s="76">
        <f t="shared" si="0"/>
        <v>0</v>
      </c>
      <c r="L9" s="82" t="str">
        <f t="shared" si="3"/>
        <v/>
      </c>
    </row>
    <row r="10" spans="1:12" ht="24" customHeight="1" x14ac:dyDescent="0.2">
      <c r="A10" s="99"/>
      <c r="B10" s="72" t="s">
        <v>96</v>
      </c>
      <c r="C10" s="75">
        <f>直接人件費[[#Totals],[列7]]</f>
        <v>0</v>
      </c>
      <c r="D10" s="75">
        <f>直接人件費[[#Totals],[列8]]</f>
        <v>0</v>
      </c>
      <c r="E10" s="80">
        <f>MIN(ROUNDDOWN(D10/2,-3),5000000)</f>
        <v>0</v>
      </c>
      <c r="F10" s="75">
        <f>直接人件費[[#Totals],[列11]]</f>
        <v>0</v>
      </c>
      <c r="G10" s="75">
        <f>直接人件費[[#Totals],[列12]]</f>
        <v>0</v>
      </c>
      <c r="H10" s="80">
        <f>MIN(ROUNDDOWN(G10/2,-3),5000000)</f>
        <v>0</v>
      </c>
      <c r="I10" s="76">
        <f t="shared" si="1"/>
        <v>0</v>
      </c>
      <c r="J10" s="76">
        <f t="shared" si="2"/>
        <v>0</v>
      </c>
      <c r="K10" s="76">
        <f t="shared" si="0"/>
        <v>0</v>
      </c>
      <c r="L10" s="82" t="str">
        <f>IF(OR(E10&gt;ROUNDDOWN(D10/2,-3),
           H10&gt;ROUNDDOWN(G10/2,-3)),
     "←申請額が対象経費の１／２（千円未満切捨）を超過しています。申請額を修正してください。",
     IF(OR(E10&gt;5000000,
              H10&gt;5000000,
              K10&gt;5000000),
         "←申請額が申請上限額（500万円）を超過しています。申請額を修正してください。",
         ""))</f>
        <v/>
      </c>
    </row>
    <row r="11" spans="1:12" ht="24" customHeight="1" x14ac:dyDescent="0.2">
      <c r="A11" s="109" t="s">
        <v>21</v>
      </c>
      <c r="B11" s="110"/>
      <c r="C11" s="75">
        <f>設備導入費[[#Totals],[列11]]</f>
        <v>0</v>
      </c>
      <c r="D11" s="75">
        <f>設備導入費[[#Totals],[列12]]</f>
        <v>0</v>
      </c>
      <c r="E11" s="80">
        <f>ROUNDDOWN(D11/2,-3)</f>
        <v>0</v>
      </c>
      <c r="F11" s="75">
        <f>設備導入費[[#Totals],[列13]]</f>
        <v>0</v>
      </c>
      <c r="G11" s="75">
        <f>設備導入費[[#Totals],[列14]]</f>
        <v>0</v>
      </c>
      <c r="H11" s="80">
        <f>ROUNDDOWN(G11/2,-3)</f>
        <v>0</v>
      </c>
      <c r="I11" s="76">
        <f t="shared" si="1"/>
        <v>0</v>
      </c>
      <c r="J11" s="76">
        <f t="shared" si="2"/>
        <v>0</v>
      </c>
      <c r="K11" s="76">
        <f t="shared" si="0"/>
        <v>0</v>
      </c>
      <c r="L11" s="82" t="str">
        <f t="shared" si="3"/>
        <v/>
      </c>
    </row>
    <row r="12" spans="1:12" ht="24" customHeight="1" x14ac:dyDescent="0.2">
      <c r="A12" s="86" t="s">
        <v>13</v>
      </c>
      <c r="B12" s="87"/>
      <c r="C12" s="75">
        <f>規格認証費[[#Totals],[列6]]</f>
        <v>0</v>
      </c>
      <c r="D12" s="75">
        <f>規格認証費[[#Totals],[列7]]</f>
        <v>0</v>
      </c>
      <c r="E12" s="80">
        <f>ROUNDDOWN(D12/2,-3)</f>
        <v>0</v>
      </c>
      <c r="F12" s="75">
        <f>規格認証費[[#Totals],[列8]]</f>
        <v>0</v>
      </c>
      <c r="G12" s="75">
        <f>規格認証費[[#Totals],[列9]]</f>
        <v>0</v>
      </c>
      <c r="H12" s="80">
        <f>ROUNDDOWN(G12/2,-3)</f>
        <v>0</v>
      </c>
      <c r="I12" s="76">
        <f t="shared" si="1"/>
        <v>0</v>
      </c>
      <c r="J12" s="76">
        <f t="shared" si="2"/>
        <v>0</v>
      </c>
      <c r="K12" s="76">
        <f t="shared" si="0"/>
        <v>0</v>
      </c>
      <c r="L12" s="82" t="str">
        <f t="shared" si="3"/>
        <v/>
      </c>
    </row>
    <row r="13" spans="1:12" ht="24" customHeight="1" x14ac:dyDescent="0.2">
      <c r="A13" s="109" t="s">
        <v>14</v>
      </c>
      <c r="B13" s="110"/>
      <c r="C13" s="75">
        <f>産業財産権出願費[[#Totals],[列6]]</f>
        <v>0</v>
      </c>
      <c r="D13" s="75">
        <f>産業財産権出願費[[#Totals],[列7]]</f>
        <v>0</v>
      </c>
      <c r="E13" s="80">
        <f>ROUNDDOWN(D13/2,-3)</f>
        <v>0</v>
      </c>
      <c r="F13" s="75">
        <f>産業財産権出願費[[#Totals],[列8]]</f>
        <v>0</v>
      </c>
      <c r="G13" s="75">
        <f>産業財産権出願費[[#Totals],[列9]]</f>
        <v>0</v>
      </c>
      <c r="H13" s="80">
        <f>ROUNDDOWN(G13/2,-3)</f>
        <v>0</v>
      </c>
      <c r="I13" s="76">
        <f t="shared" si="1"/>
        <v>0</v>
      </c>
      <c r="J13" s="76">
        <f t="shared" si="2"/>
        <v>0</v>
      </c>
      <c r="K13" s="76">
        <f t="shared" si="0"/>
        <v>0</v>
      </c>
      <c r="L13" s="82" t="str">
        <f t="shared" si="3"/>
        <v/>
      </c>
    </row>
    <row r="14" spans="1:12" ht="24" customHeight="1" x14ac:dyDescent="0.2">
      <c r="A14" s="103" t="s">
        <v>97</v>
      </c>
      <c r="B14" s="73" t="s">
        <v>15</v>
      </c>
      <c r="C14" s="75">
        <f>展示会等参加費[[#Totals],[列8]]</f>
        <v>0</v>
      </c>
      <c r="D14" s="75">
        <f>展示会等参加費[[#Totals],[列9]]</f>
        <v>0</v>
      </c>
      <c r="E14" s="100">
        <f>MIN(ROUNDDOWN((D14+D15+D16)/2,-3),3000000-E17)</f>
        <v>0</v>
      </c>
      <c r="F14" s="75">
        <f>展示会等参加費[[#Totals],[列10]]</f>
        <v>0</v>
      </c>
      <c r="G14" s="75">
        <f>展示会等参加費[[#Totals],[列11]]</f>
        <v>0</v>
      </c>
      <c r="H14" s="100">
        <f>MIN(ROUNDDOWN((G14+G15+G16)/2,-3),3000000-E14-E17-H17)</f>
        <v>0</v>
      </c>
      <c r="I14" s="76">
        <f t="shared" ref="I14:I17" si="4">C14+F14</f>
        <v>0</v>
      </c>
      <c r="J14" s="76">
        <f t="shared" ref="J14:J17" si="5">D14+G14</f>
        <v>0</v>
      </c>
      <c r="K14" s="106">
        <f>E14+H14</f>
        <v>0</v>
      </c>
      <c r="L14" s="84" t="str">
        <f>IF(OR(E14&gt;ROUNDDOWN((D14+D15+D16)/2,-3),
           H14&gt;ROUNDDOWN((G14+G15+G16)/2,-3)),
     "←申請額が対象経費の１／２（千円未満切捨）を超過しています。申請額を修正してください。",
     IF(OR(E14&gt;3000000-E17,
              H14&gt;3000000-E14-E17-H17,
              K14&gt;3000000-K17),
         "←申請額が申請上限額（300万円）を超過しています。申請額を修正してください。",
         ""))</f>
        <v/>
      </c>
    </row>
    <row r="15" spans="1:12" ht="24" customHeight="1" x14ac:dyDescent="0.2">
      <c r="A15" s="104"/>
      <c r="B15" s="73" t="s">
        <v>16</v>
      </c>
      <c r="C15" s="75">
        <f>イベント開催費[[#Totals],[列8]]</f>
        <v>0</v>
      </c>
      <c r="D15" s="75">
        <f>イベント開催費[[#Totals],[列9]]</f>
        <v>0</v>
      </c>
      <c r="E15" s="101"/>
      <c r="F15" s="75">
        <f>イベント開催費[[#Totals],[列10]]</f>
        <v>0</v>
      </c>
      <c r="G15" s="75">
        <f>イベント開催費[[#Totals],[列11]]</f>
        <v>0</v>
      </c>
      <c r="H15" s="101"/>
      <c r="I15" s="76">
        <f t="shared" si="4"/>
        <v>0</v>
      </c>
      <c r="J15" s="76">
        <f t="shared" si="5"/>
        <v>0</v>
      </c>
      <c r="K15" s="107"/>
      <c r="L15" s="84"/>
    </row>
    <row r="16" spans="1:12" ht="24" customHeight="1" x14ac:dyDescent="0.2">
      <c r="A16" s="104"/>
      <c r="B16" s="73" t="s">
        <v>82</v>
      </c>
      <c r="C16" s="75">
        <f>広報ツール製作費[[#Totals],[列8]]</f>
        <v>0</v>
      </c>
      <c r="D16" s="75">
        <f>広報ツール製作費[[#Totals],[列9]]</f>
        <v>0</v>
      </c>
      <c r="E16" s="102"/>
      <c r="F16" s="75">
        <f>広報ツール製作費[[#Totals],[列10]]</f>
        <v>0</v>
      </c>
      <c r="G16" s="75">
        <f>広報ツール製作費[[#Totals],[列11]]</f>
        <v>0</v>
      </c>
      <c r="H16" s="102"/>
      <c r="I16" s="76">
        <f t="shared" si="4"/>
        <v>0</v>
      </c>
      <c r="J16" s="76">
        <f>D16+G16</f>
        <v>0</v>
      </c>
      <c r="K16" s="108"/>
      <c r="L16" s="84"/>
    </row>
    <row r="17" spans="1:12" ht="24" customHeight="1" thickBot="1" x14ac:dyDescent="0.25">
      <c r="A17" s="105"/>
      <c r="B17" s="74" t="s">
        <v>98</v>
      </c>
      <c r="C17" s="77">
        <f>広告掲載費[[#Totals],[列8]]</f>
        <v>0</v>
      </c>
      <c r="D17" s="77">
        <f>広告掲載費[[#Totals],[列9]]</f>
        <v>0</v>
      </c>
      <c r="E17" s="81">
        <f>MIN(ROUNDDOWN(D17/2,-3),500000)</f>
        <v>0</v>
      </c>
      <c r="F17" s="77">
        <f>広告掲載費[[#Totals],[列10]]</f>
        <v>0</v>
      </c>
      <c r="G17" s="77">
        <f>広告掲載費[[#Totals],[列11]]</f>
        <v>0</v>
      </c>
      <c r="H17" s="81">
        <f>MIN(MIN(ROUNDDOWN(G17/2,-3),500000-E17),3000000-E17-E14)</f>
        <v>0</v>
      </c>
      <c r="I17" s="76">
        <f t="shared" si="4"/>
        <v>0</v>
      </c>
      <c r="J17" s="76">
        <f t="shared" si="5"/>
        <v>0</v>
      </c>
      <c r="K17" s="76">
        <f>E17+H17</f>
        <v>0</v>
      </c>
      <c r="L17" s="82" t="str">
        <f>IF(OR(E17&gt;ROUNDDOWN(D17/2,-3),
           H17&gt;ROUNDDOWN(G17/2,-3)),
     "←申請額が対象経費の１／２（千円未満切捨）を超過しています。申請額を修正してください。",
     IF(OR(E17&gt;500000,
              H17&gt;500000,
              K17&gt;500000),
         "←申請額が申請上限額（50万円）を超過しています。申請額を修正してください。",
         ""))</f>
        <v/>
      </c>
    </row>
    <row r="18" spans="1:12" ht="36" customHeight="1" thickTop="1" x14ac:dyDescent="0.2">
      <c r="A18" s="111" t="s">
        <v>2</v>
      </c>
      <c r="B18" s="112"/>
      <c r="C18" s="78">
        <f t="shared" ref="C18:J18" si="6">SUM(C7:C17)</f>
        <v>0</v>
      </c>
      <c r="D18" s="78">
        <f t="shared" si="6"/>
        <v>0</v>
      </c>
      <c r="E18" s="78">
        <f>SUM(E7:E17)</f>
        <v>0</v>
      </c>
      <c r="F18" s="78">
        <f t="shared" si="6"/>
        <v>0</v>
      </c>
      <c r="G18" s="78">
        <f t="shared" si="6"/>
        <v>0</v>
      </c>
      <c r="H18" s="78">
        <f t="shared" si="6"/>
        <v>0</v>
      </c>
      <c r="I18" s="78">
        <f t="shared" si="6"/>
        <v>0</v>
      </c>
      <c r="J18" s="78">
        <f t="shared" si="6"/>
        <v>0</v>
      </c>
      <c r="K18" s="79">
        <f>E18+H18</f>
        <v>0</v>
      </c>
      <c r="L18" s="83" t="str">
        <f>IF(OR(E18&gt;20000000,
           H18&gt;20000000,
           K18&gt;20000000),
     "←助成金申請額が限度額の２千万円を超過しています。申請総額が２千万円以下になるよう、各経費区分の申請額の数式を削除して直接入力してください。",
     "")</f>
        <v/>
      </c>
    </row>
    <row r="19" spans="1:12" ht="36" customHeight="1" x14ac:dyDescent="0.2">
      <c r="A19" s="85" t="s">
        <v>99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</row>
  </sheetData>
  <sheetProtection algorithmName="SHA-512" hashValue="x8lxRxNSYaDEN1yBStpYb77/YvdIR6f0pysLf59B2zN8R7+Q/+9SbqRGdYDPvxuZuBZYxeU4sgTFRJDWA887YA==" saltValue="SpoRSxlgtuMIq4TlfujJ1w==" spinCount="100000" sheet="1" objects="1" scenarios="1" selectLockedCells="1"/>
  <mergeCells count="16">
    <mergeCell ref="L14:L16"/>
    <mergeCell ref="A19:K19"/>
    <mergeCell ref="A7:B7"/>
    <mergeCell ref="C4:E4"/>
    <mergeCell ref="F4:H4"/>
    <mergeCell ref="A4:B6"/>
    <mergeCell ref="A8:A10"/>
    <mergeCell ref="E14:E16"/>
    <mergeCell ref="H14:H16"/>
    <mergeCell ref="A14:A17"/>
    <mergeCell ref="K14:K16"/>
    <mergeCell ref="A11:B11"/>
    <mergeCell ref="A12:B12"/>
    <mergeCell ref="A13:B13"/>
    <mergeCell ref="I4:K4"/>
    <mergeCell ref="A18:B18"/>
  </mergeCells>
  <phoneticPr fontId="2"/>
  <conditionalFormatting sqref="E18 H18 K18">
    <cfRule type="cellIs" dxfId="462" priority="11" operator="greaterThan">
      <formula>20000000</formula>
    </cfRule>
  </conditionalFormatting>
  <conditionalFormatting sqref="E17 K17 E7:E13 K7:K13">
    <cfRule type="expression" dxfId="461" priority="10">
      <formula>E7&gt;ROUNDDOWN(D7/2,-3)</formula>
    </cfRule>
  </conditionalFormatting>
  <conditionalFormatting sqref="E14 H14 K14">
    <cfRule type="expression" dxfId="460" priority="9">
      <formula>E14&gt;ROUNDDOWN((D14+D15+D16)/2,-3)</formula>
    </cfRule>
  </conditionalFormatting>
  <conditionalFormatting sqref="E7 H7 K7">
    <cfRule type="expression" dxfId="459" priority="8">
      <formula>E7&gt;3000000</formula>
    </cfRule>
  </conditionalFormatting>
  <conditionalFormatting sqref="E10 H10 K10">
    <cfRule type="expression" dxfId="458" priority="7">
      <formula>E10&gt;5000000</formula>
    </cfRule>
  </conditionalFormatting>
  <conditionalFormatting sqref="E17 K17">
    <cfRule type="expression" dxfId="457" priority="4">
      <formula>E17&gt;500000</formula>
    </cfRule>
  </conditionalFormatting>
  <conditionalFormatting sqref="H14:H16">
    <cfRule type="expression" dxfId="456" priority="3">
      <formula>H14&gt;3000000-E14-E17-H17</formula>
    </cfRule>
  </conditionalFormatting>
  <conditionalFormatting sqref="K14:K16">
    <cfRule type="expression" dxfId="455" priority="2">
      <formula>K14&gt;3000000-K17</formula>
    </cfRule>
  </conditionalFormatting>
  <conditionalFormatting sqref="E14">
    <cfRule type="expression" dxfId="454" priority="5">
      <formula>E14&gt;3000000-E17</formula>
    </cfRule>
  </conditionalFormatting>
  <conditionalFormatting sqref="H17">
    <cfRule type="expression" dxfId="453" priority="1">
      <formula>OR(H17&gt;500000-E17,H17&gt;3000000-E14-E17)</formula>
    </cfRule>
  </conditionalFormatting>
  <dataValidations count="1">
    <dataValidation imeMode="halfAlpha" allowBlank="1" showInputMessage="1" showErrorMessage="1" sqref="C7:K18"/>
  </dataValidations>
  <printOptions horizontalCentered="1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CCFF"/>
  </sheetPr>
  <dimension ref="A1:M19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3" width="13.88671875" style="1" customWidth="1"/>
    <col min="4" max="4" width="11.109375" style="1" customWidth="1"/>
    <col min="5" max="5" width="5.5546875" style="4" customWidth="1"/>
    <col min="6" max="6" width="5.5546875" style="7" customWidth="1"/>
    <col min="7" max="13" width="11.109375" style="1" customWidth="1"/>
    <col min="14" max="16" width="12.6640625" style="1" customWidth="1"/>
    <col min="17" max="17" width="1.6640625" style="1" customWidth="1"/>
    <col min="18" max="16384" width="9" style="1"/>
  </cols>
  <sheetData>
    <row r="1" spans="1:13" ht="12" customHeight="1" x14ac:dyDescent="0.2">
      <c r="A1" s="5" t="s">
        <v>67</v>
      </c>
    </row>
    <row r="2" spans="1:13" ht="24" customHeight="1" x14ac:dyDescent="0.2">
      <c r="A2" s="6" t="s">
        <v>89</v>
      </c>
      <c r="M2" s="3" t="s">
        <v>6</v>
      </c>
    </row>
    <row r="3" spans="1:13" ht="12" customHeight="1" x14ac:dyDescent="0.2">
      <c r="A3" s="119" t="s">
        <v>77</v>
      </c>
      <c r="B3" s="123" t="s">
        <v>66</v>
      </c>
      <c r="C3" s="124" t="s">
        <v>59</v>
      </c>
      <c r="D3" s="124" t="s">
        <v>36</v>
      </c>
      <c r="E3" s="127" t="s">
        <v>19</v>
      </c>
      <c r="F3" s="127" t="s">
        <v>20</v>
      </c>
      <c r="G3" s="123" t="s">
        <v>61</v>
      </c>
      <c r="H3" s="88" t="s">
        <v>3</v>
      </c>
      <c r="I3" s="90"/>
      <c r="J3" s="88" t="s">
        <v>4</v>
      </c>
      <c r="K3" s="90"/>
      <c r="L3" s="88" t="s">
        <v>5</v>
      </c>
      <c r="M3" s="90"/>
    </row>
    <row r="4" spans="1:13" ht="36" customHeight="1" x14ac:dyDescent="0.2">
      <c r="A4" s="120"/>
      <c r="B4" s="123"/>
      <c r="C4" s="125"/>
      <c r="D4" s="125"/>
      <c r="E4" s="128"/>
      <c r="F4" s="128"/>
      <c r="G4" s="123"/>
      <c r="H4" s="27" t="s">
        <v>87</v>
      </c>
      <c r="I4" s="27" t="s">
        <v>86</v>
      </c>
      <c r="J4" s="27" t="s">
        <v>87</v>
      </c>
      <c r="K4" s="27" t="s">
        <v>86</v>
      </c>
      <c r="L4" s="27" t="s">
        <v>87</v>
      </c>
      <c r="M4" s="27" t="s">
        <v>86</v>
      </c>
    </row>
    <row r="5" spans="1:13" ht="12" customHeight="1" x14ac:dyDescent="0.2">
      <c r="A5" s="120"/>
      <c r="B5" s="123"/>
      <c r="C5" s="142"/>
      <c r="D5" s="142"/>
      <c r="E5" s="143"/>
      <c r="F5" s="143"/>
      <c r="G5" s="123"/>
      <c r="H5" s="28" t="s">
        <v>0</v>
      </c>
      <c r="I5" s="28" t="s">
        <v>1</v>
      </c>
      <c r="J5" s="28" t="s">
        <v>0</v>
      </c>
      <c r="K5" s="28" t="s">
        <v>1</v>
      </c>
      <c r="L5" s="28" t="s">
        <v>5</v>
      </c>
      <c r="M5" s="28" t="s">
        <v>5</v>
      </c>
    </row>
    <row r="6" spans="1:13" ht="36" customHeight="1" x14ac:dyDescent="0.2">
      <c r="A6" s="34">
        <v>1</v>
      </c>
      <c r="B6" s="35"/>
      <c r="C6" s="35"/>
      <c r="D6" s="35"/>
      <c r="E6" s="65"/>
      <c r="F6" s="55"/>
      <c r="G6" s="32"/>
      <c r="H6" s="41"/>
      <c r="I6" s="41"/>
      <c r="J6" s="41"/>
      <c r="K6" s="41"/>
      <c r="L6" s="41">
        <f>イベント開催費[[#This Row],[列8]]+イベント開催費[[#This Row],[列10]]</f>
        <v>0</v>
      </c>
      <c r="M6" s="41">
        <f>イベント開催費[[#This Row],[列9]]+イベント開催費[[#This Row],[列11]]</f>
        <v>0</v>
      </c>
    </row>
    <row r="7" spans="1:13" ht="36" customHeight="1" x14ac:dyDescent="0.2">
      <c r="A7" s="34">
        <v>2</v>
      </c>
      <c r="B7" s="35"/>
      <c r="C7" s="35"/>
      <c r="D7" s="35"/>
      <c r="E7" s="65"/>
      <c r="F7" s="55"/>
      <c r="G7" s="32"/>
      <c r="H7" s="41"/>
      <c r="I7" s="41"/>
      <c r="J7" s="41"/>
      <c r="K7" s="41"/>
      <c r="L7" s="41">
        <f>イベント開催費[[#This Row],[列8]]+イベント開催費[[#This Row],[列10]]</f>
        <v>0</v>
      </c>
      <c r="M7" s="41">
        <f>イベント開催費[[#This Row],[列9]]+イベント開催費[[#This Row],[列11]]</f>
        <v>0</v>
      </c>
    </row>
    <row r="8" spans="1:13" ht="36" customHeight="1" x14ac:dyDescent="0.2">
      <c r="A8" s="34">
        <v>3</v>
      </c>
      <c r="B8" s="31"/>
      <c r="C8" s="31"/>
      <c r="D8" s="31"/>
      <c r="E8" s="65"/>
      <c r="F8" s="56"/>
      <c r="G8" s="32"/>
      <c r="H8" s="41"/>
      <c r="I8" s="41"/>
      <c r="J8" s="41"/>
      <c r="K8" s="41"/>
      <c r="L8" s="41">
        <f>イベント開催費[[#This Row],[列8]]+イベント開催費[[#This Row],[列10]]</f>
        <v>0</v>
      </c>
      <c r="M8" s="41">
        <f>イベント開催費[[#This Row],[列9]]+イベント開催費[[#This Row],[列11]]</f>
        <v>0</v>
      </c>
    </row>
    <row r="9" spans="1:13" ht="36" customHeight="1" x14ac:dyDescent="0.2">
      <c r="A9" s="34">
        <v>4</v>
      </c>
      <c r="B9" s="31"/>
      <c r="C9" s="31"/>
      <c r="D9" s="31"/>
      <c r="E9" s="65"/>
      <c r="F9" s="56"/>
      <c r="G9" s="32"/>
      <c r="H9" s="41"/>
      <c r="I9" s="41"/>
      <c r="J9" s="41"/>
      <c r="K9" s="41"/>
      <c r="L9" s="41">
        <f>イベント開催費[[#This Row],[列8]]+イベント開催費[[#This Row],[列10]]</f>
        <v>0</v>
      </c>
      <c r="M9" s="41">
        <f>イベント開催費[[#This Row],[列9]]+イベント開催費[[#This Row],[列11]]</f>
        <v>0</v>
      </c>
    </row>
    <row r="10" spans="1:13" ht="36" customHeight="1" x14ac:dyDescent="0.2">
      <c r="A10" s="34">
        <v>5</v>
      </c>
      <c r="B10" s="31"/>
      <c r="C10" s="31"/>
      <c r="D10" s="31"/>
      <c r="E10" s="66"/>
      <c r="F10" s="56"/>
      <c r="G10" s="32"/>
      <c r="H10" s="41"/>
      <c r="I10" s="41"/>
      <c r="J10" s="41"/>
      <c r="K10" s="41"/>
      <c r="L10" s="41">
        <f>イベント開催費[[#This Row],[列8]]+イベント開催費[[#This Row],[列10]]</f>
        <v>0</v>
      </c>
      <c r="M10" s="41">
        <f>イベント開催費[[#This Row],[列9]]+イベント開催費[[#This Row],[列11]]</f>
        <v>0</v>
      </c>
    </row>
    <row r="11" spans="1:13" ht="24" customHeight="1" x14ac:dyDescent="0.2">
      <c r="A11" s="30"/>
      <c r="B11" s="39"/>
      <c r="C11" s="39"/>
      <c r="D11" s="39"/>
      <c r="E11" s="39"/>
      <c r="F11" s="39"/>
      <c r="G11" s="40" t="s">
        <v>85</v>
      </c>
      <c r="H11" s="62">
        <f>SUBTOTAL(109,イベント開催費[列8])</f>
        <v>0</v>
      </c>
      <c r="I11" s="62">
        <f>SUBTOTAL(109,イベント開催費[列9])</f>
        <v>0</v>
      </c>
      <c r="J11" s="62">
        <f>SUBTOTAL(109,イベント開催費[列10])</f>
        <v>0</v>
      </c>
      <c r="K11" s="62">
        <f>SUBTOTAL(109,イベント開催費[列11])</f>
        <v>0</v>
      </c>
      <c r="L11" s="62">
        <f>SUBTOTAL(109,イベント開催費[列12])</f>
        <v>0</v>
      </c>
      <c r="M11" s="64">
        <f>SUBTOTAL(109,イベント開催費[列13])</f>
        <v>0</v>
      </c>
    </row>
    <row r="12" spans="1:13" ht="12" customHeight="1" x14ac:dyDescent="0.2"/>
    <row r="13" spans="1:13" ht="30" customHeight="1" x14ac:dyDescent="0.2">
      <c r="A13" s="5" t="s">
        <v>64</v>
      </c>
      <c r="E13" s="1"/>
      <c r="F13" s="1"/>
    </row>
    <row r="14" spans="1:13" ht="30" customHeight="1" x14ac:dyDescent="0.2">
      <c r="A14" s="42"/>
      <c r="B14" s="43" t="s">
        <v>34</v>
      </c>
      <c r="C14" s="68" t="s">
        <v>55</v>
      </c>
      <c r="D14" s="88" t="s">
        <v>62</v>
      </c>
      <c r="E14" s="89"/>
      <c r="F14" s="90"/>
      <c r="G14" s="43" t="s">
        <v>43</v>
      </c>
      <c r="H14" s="43" t="s">
        <v>44</v>
      </c>
      <c r="I14" s="88" t="s">
        <v>45</v>
      </c>
      <c r="J14" s="89"/>
      <c r="K14" s="89"/>
      <c r="L14" s="90"/>
      <c r="M14" s="44" t="s">
        <v>47</v>
      </c>
    </row>
    <row r="15" spans="1:13" ht="30" customHeight="1" x14ac:dyDescent="0.2">
      <c r="A15" s="8">
        <v>1</v>
      </c>
      <c r="B15" s="12"/>
      <c r="C15" s="14"/>
      <c r="D15" s="116"/>
      <c r="E15" s="117"/>
      <c r="F15" s="118"/>
      <c r="G15" s="15"/>
      <c r="H15" s="13"/>
      <c r="I15" s="129"/>
      <c r="J15" s="130"/>
      <c r="K15" s="130"/>
      <c r="L15" s="131"/>
      <c r="M15" s="21"/>
    </row>
    <row r="16" spans="1:13" ht="30" customHeight="1" x14ac:dyDescent="0.2">
      <c r="A16" s="8">
        <v>2</v>
      </c>
      <c r="B16" s="13"/>
      <c r="C16" s="13"/>
      <c r="D16" s="116"/>
      <c r="E16" s="117"/>
      <c r="F16" s="118"/>
      <c r="G16" s="13"/>
      <c r="H16" s="13"/>
      <c r="I16" s="129"/>
      <c r="J16" s="130"/>
      <c r="K16" s="130"/>
      <c r="L16" s="131"/>
      <c r="M16" s="13"/>
    </row>
    <row r="17" spans="1:13" ht="30" customHeight="1" x14ac:dyDescent="0.2">
      <c r="A17" s="8">
        <v>3</v>
      </c>
      <c r="B17" s="13"/>
      <c r="C17" s="13"/>
      <c r="D17" s="113"/>
      <c r="E17" s="114"/>
      <c r="F17" s="115"/>
      <c r="G17" s="13"/>
      <c r="H17" s="13"/>
      <c r="I17" s="129"/>
      <c r="J17" s="130"/>
      <c r="K17" s="130"/>
      <c r="L17" s="131"/>
      <c r="M17" s="13"/>
    </row>
    <row r="18" spans="1:13" ht="30" customHeight="1" x14ac:dyDescent="0.2">
      <c r="A18" s="8">
        <v>4</v>
      </c>
      <c r="B18" s="13"/>
      <c r="C18" s="13"/>
      <c r="D18" s="116"/>
      <c r="E18" s="117"/>
      <c r="F18" s="118"/>
      <c r="G18" s="13"/>
      <c r="H18" s="13"/>
      <c r="I18" s="129"/>
      <c r="J18" s="130"/>
      <c r="K18" s="130"/>
      <c r="L18" s="131"/>
      <c r="M18" s="13"/>
    </row>
    <row r="19" spans="1:13" ht="30" customHeight="1" x14ac:dyDescent="0.2">
      <c r="A19" s="8">
        <v>5</v>
      </c>
      <c r="B19" s="13"/>
      <c r="C19" s="13"/>
      <c r="D19" s="113"/>
      <c r="E19" s="114"/>
      <c r="F19" s="115"/>
      <c r="G19" s="13"/>
      <c r="H19" s="13"/>
      <c r="I19" s="129"/>
      <c r="J19" s="130"/>
      <c r="K19" s="130"/>
      <c r="L19" s="131"/>
      <c r="M19" s="13"/>
    </row>
  </sheetData>
  <mergeCells count="22">
    <mergeCell ref="A3:A5"/>
    <mergeCell ref="B3:B5"/>
    <mergeCell ref="C3:C5"/>
    <mergeCell ref="D3:D5"/>
    <mergeCell ref="E3:E5"/>
    <mergeCell ref="F3:F5"/>
    <mergeCell ref="G3:G5"/>
    <mergeCell ref="H3:I3"/>
    <mergeCell ref="J3:K3"/>
    <mergeCell ref="L3:M3"/>
    <mergeCell ref="D14:F14"/>
    <mergeCell ref="I14:L14"/>
    <mergeCell ref="D18:F18"/>
    <mergeCell ref="I18:L18"/>
    <mergeCell ref="D19:F19"/>
    <mergeCell ref="I19:L19"/>
    <mergeCell ref="D15:F15"/>
    <mergeCell ref="I15:L15"/>
    <mergeCell ref="D16:F16"/>
    <mergeCell ref="I16:L16"/>
    <mergeCell ref="D17:F17"/>
    <mergeCell ref="I17:L17"/>
  </mergeCells>
  <phoneticPr fontId="2"/>
  <dataValidations count="1">
    <dataValidation imeMode="halfAlpha" allowBlank="1" showInputMessage="1" showErrorMessage="1" sqref="H6:M10"/>
  </dataValidations>
  <printOptions horizontalCentered="1"/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CC"/>
  </sheetPr>
  <dimension ref="A1:L19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3" width="16.6640625" style="1" customWidth="1"/>
    <col min="4" max="4" width="8.33203125" style="4" customWidth="1"/>
    <col min="5" max="5" width="5.5546875" style="7" customWidth="1"/>
    <col min="6" max="6" width="13.88671875" style="1" customWidth="1"/>
    <col min="7" max="12" width="11.109375" style="1" customWidth="1"/>
    <col min="13" max="15" width="12.6640625" style="1" customWidth="1"/>
    <col min="16" max="16" width="1.6640625" style="1" customWidth="1"/>
    <col min="17" max="16384" width="9" style="1"/>
  </cols>
  <sheetData>
    <row r="1" spans="1:12" ht="12" customHeight="1" x14ac:dyDescent="0.2">
      <c r="A1" s="5" t="s">
        <v>67</v>
      </c>
    </row>
    <row r="2" spans="1:12" ht="24" customHeight="1" x14ac:dyDescent="0.2">
      <c r="A2" s="6" t="s">
        <v>92</v>
      </c>
      <c r="L2" s="3" t="s">
        <v>6</v>
      </c>
    </row>
    <row r="3" spans="1:12" ht="12" customHeight="1" x14ac:dyDescent="0.2">
      <c r="A3" s="119" t="s">
        <v>83</v>
      </c>
      <c r="B3" s="123" t="s">
        <v>37</v>
      </c>
      <c r="C3" s="91" t="s">
        <v>38</v>
      </c>
      <c r="D3" s="127" t="s">
        <v>19</v>
      </c>
      <c r="E3" s="127" t="s">
        <v>20</v>
      </c>
      <c r="F3" s="123" t="s">
        <v>61</v>
      </c>
      <c r="G3" s="88" t="s">
        <v>3</v>
      </c>
      <c r="H3" s="90"/>
      <c r="I3" s="88" t="s">
        <v>4</v>
      </c>
      <c r="J3" s="90"/>
      <c r="K3" s="88" t="s">
        <v>5</v>
      </c>
      <c r="L3" s="90"/>
    </row>
    <row r="4" spans="1:12" ht="36" customHeight="1" x14ac:dyDescent="0.2">
      <c r="A4" s="120"/>
      <c r="B4" s="123"/>
      <c r="C4" s="93"/>
      <c r="D4" s="128"/>
      <c r="E4" s="128"/>
      <c r="F4" s="123"/>
      <c r="G4" s="27" t="s">
        <v>87</v>
      </c>
      <c r="H4" s="27" t="s">
        <v>86</v>
      </c>
      <c r="I4" s="27" t="s">
        <v>87</v>
      </c>
      <c r="J4" s="27" t="s">
        <v>86</v>
      </c>
      <c r="K4" s="27" t="s">
        <v>87</v>
      </c>
      <c r="L4" s="27" t="s">
        <v>86</v>
      </c>
    </row>
    <row r="5" spans="1:12" ht="12" customHeight="1" x14ac:dyDescent="0.2">
      <c r="A5" s="121"/>
      <c r="B5" s="124"/>
      <c r="C5" s="93"/>
      <c r="D5" s="128"/>
      <c r="E5" s="128"/>
      <c r="F5" s="124"/>
      <c r="G5" s="33" t="s">
        <v>0</v>
      </c>
      <c r="H5" s="33" t="s">
        <v>1</v>
      </c>
      <c r="I5" s="33" t="s">
        <v>0</v>
      </c>
      <c r="J5" s="33" t="s">
        <v>1</v>
      </c>
      <c r="K5" s="33" t="s">
        <v>5</v>
      </c>
      <c r="L5" s="33" t="s">
        <v>5</v>
      </c>
    </row>
    <row r="6" spans="1:12" ht="36" customHeight="1" x14ac:dyDescent="0.2">
      <c r="A6" s="34">
        <v>1</v>
      </c>
      <c r="B6" s="35"/>
      <c r="C6" s="35"/>
      <c r="D6" s="65"/>
      <c r="E6" s="55"/>
      <c r="F6" s="32"/>
      <c r="G6" s="41"/>
      <c r="H6" s="41"/>
      <c r="I6" s="41"/>
      <c r="J6" s="41"/>
      <c r="K6" s="41">
        <f>広報ツール製作費[[#This Row],[列8]]+広報ツール製作費[[#This Row],[列10]]</f>
        <v>0</v>
      </c>
      <c r="L6" s="41">
        <f>広報ツール製作費[[#This Row],[列9]]+広報ツール製作費[[#This Row],[列11]]</f>
        <v>0</v>
      </c>
    </row>
    <row r="7" spans="1:12" ht="36" customHeight="1" x14ac:dyDescent="0.2">
      <c r="A7" s="34">
        <v>2</v>
      </c>
      <c r="B7" s="35"/>
      <c r="C7" s="35"/>
      <c r="D7" s="65"/>
      <c r="E7" s="55"/>
      <c r="F7" s="32"/>
      <c r="G7" s="41"/>
      <c r="H7" s="41"/>
      <c r="I7" s="41"/>
      <c r="J7" s="41"/>
      <c r="K7" s="41">
        <f>広報ツール製作費[[#This Row],[列8]]+広報ツール製作費[[#This Row],[列10]]</f>
        <v>0</v>
      </c>
      <c r="L7" s="41">
        <f>広報ツール製作費[[#This Row],[列9]]+広報ツール製作費[[#This Row],[列11]]</f>
        <v>0</v>
      </c>
    </row>
    <row r="8" spans="1:12" ht="36" customHeight="1" x14ac:dyDescent="0.2">
      <c r="A8" s="34">
        <v>3</v>
      </c>
      <c r="B8" s="35"/>
      <c r="C8" s="35"/>
      <c r="D8" s="65"/>
      <c r="E8" s="55"/>
      <c r="F8" s="32"/>
      <c r="G8" s="41"/>
      <c r="H8" s="41"/>
      <c r="I8" s="41"/>
      <c r="J8" s="41"/>
      <c r="K8" s="41">
        <f>広報ツール製作費[[#This Row],[列8]]+広報ツール製作費[[#This Row],[列10]]</f>
        <v>0</v>
      </c>
      <c r="L8" s="41">
        <f>広報ツール製作費[[#This Row],[列9]]+広報ツール製作費[[#This Row],[列11]]</f>
        <v>0</v>
      </c>
    </row>
    <row r="9" spans="1:12" ht="36" customHeight="1" x14ac:dyDescent="0.2">
      <c r="A9" s="34">
        <v>4</v>
      </c>
      <c r="B9" s="35"/>
      <c r="C9" s="35"/>
      <c r="D9" s="65"/>
      <c r="E9" s="55"/>
      <c r="F9" s="32"/>
      <c r="G9" s="41"/>
      <c r="H9" s="41"/>
      <c r="I9" s="41"/>
      <c r="J9" s="41"/>
      <c r="K9" s="41">
        <f>広報ツール製作費[[#This Row],[列8]]+広報ツール製作費[[#This Row],[列10]]</f>
        <v>0</v>
      </c>
      <c r="L9" s="41">
        <f>広報ツール製作費[[#This Row],[列9]]+広報ツール製作費[[#This Row],[列11]]</f>
        <v>0</v>
      </c>
    </row>
    <row r="10" spans="1:12" ht="36" customHeight="1" x14ac:dyDescent="0.2">
      <c r="A10" s="34">
        <v>5</v>
      </c>
      <c r="B10" s="31"/>
      <c r="C10" s="31"/>
      <c r="D10" s="66"/>
      <c r="E10" s="56"/>
      <c r="F10" s="32"/>
      <c r="G10" s="41"/>
      <c r="H10" s="41"/>
      <c r="I10" s="41"/>
      <c r="J10" s="41"/>
      <c r="K10" s="41">
        <f>広報ツール製作費[[#This Row],[列8]]+広報ツール製作費[[#This Row],[列10]]</f>
        <v>0</v>
      </c>
      <c r="L10" s="41">
        <f>広報ツール製作費[[#This Row],[列9]]+広報ツール製作費[[#This Row],[列11]]</f>
        <v>0</v>
      </c>
    </row>
    <row r="11" spans="1:12" ht="24" customHeight="1" x14ac:dyDescent="0.2">
      <c r="A11" s="30"/>
      <c r="B11" s="39"/>
      <c r="C11" s="39"/>
      <c r="D11" s="39"/>
      <c r="E11" s="39"/>
      <c r="F11" s="40" t="s">
        <v>85</v>
      </c>
      <c r="G11" s="63">
        <f>SUBTOTAL(109,広報ツール製作費[列8])</f>
        <v>0</v>
      </c>
      <c r="H11" s="63">
        <f>SUBTOTAL(109,広報ツール製作費[列9])</f>
        <v>0</v>
      </c>
      <c r="I11" s="63">
        <f>SUBTOTAL(109,広報ツール製作費[列10])</f>
        <v>0</v>
      </c>
      <c r="J11" s="63">
        <f>SUBTOTAL(109,広報ツール製作費[列11])</f>
        <v>0</v>
      </c>
      <c r="K11" s="63">
        <f>SUBTOTAL(109,広報ツール製作費[列12])</f>
        <v>0</v>
      </c>
      <c r="L11" s="63">
        <f>SUBTOTAL(109,広報ツール製作費[列13])</f>
        <v>0</v>
      </c>
    </row>
    <row r="12" spans="1:12" ht="12" customHeight="1" x14ac:dyDescent="0.2"/>
    <row r="13" spans="1:12" ht="30" customHeight="1" x14ac:dyDescent="0.2">
      <c r="A13" s="5" t="s">
        <v>65</v>
      </c>
      <c r="D13" s="1"/>
      <c r="E13" s="1"/>
    </row>
    <row r="14" spans="1:12" ht="30" customHeight="1" x14ac:dyDescent="0.2">
      <c r="A14" s="42"/>
      <c r="B14" s="43" t="s">
        <v>34</v>
      </c>
      <c r="C14" s="67" t="s">
        <v>55</v>
      </c>
      <c r="D14" s="126" t="s">
        <v>42</v>
      </c>
      <c r="E14" s="126"/>
      <c r="F14" s="43" t="s">
        <v>43</v>
      </c>
      <c r="G14" s="43" t="s">
        <v>44</v>
      </c>
      <c r="H14" s="88" t="s">
        <v>45</v>
      </c>
      <c r="I14" s="89"/>
      <c r="J14" s="89"/>
      <c r="K14" s="90"/>
      <c r="L14" s="44" t="s">
        <v>47</v>
      </c>
    </row>
    <row r="15" spans="1:12" ht="30" customHeight="1" x14ac:dyDescent="0.2">
      <c r="A15" s="8">
        <v>1</v>
      </c>
      <c r="B15" s="12"/>
      <c r="C15" s="16"/>
      <c r="D15" s="156"/>
      <c r="E15" s="156"/>
      <c r="F15" s="15"/>
      <c r="G15" s="13"/>
      <c r="H15" s="134"/>
      <c r="I15" s="135"/>
      <c r="J15" s="135"/>
      <c r="K15" s="136"/>
      <c r="L15" s="21"/>
    </row>
    <row r="16" spans="1:12" ht="30" customHeight="1" x14ac:dyDescent="0.2">
      <c r="A16" s="8">
        <v>2</v>
      </c>
      <c r="B16" s="12"/>
      <c r="C16" s="16"/>
      <c r="D16" s="156"/>
      <c r="E16" s="156"/>
      <c r="F16" s="15"/>
      <c r="G16" s="13"/>
      <c r="H16" s="134"/>
      <c r="I16" s="135"/>
      <c r="J16" s="135"/>
      <c r="K16" s="136"/>
      <c r="L16" s="21"/>
    </row>
    <row r="17" spans="1:12" ht="30" customHeight="1" x14ac:dyDescent="0.2">
      <c r="A17" s="8">
        <v>3</v>
      </c>
      <c r="B17" s="12"/>
      <c r="C17" s="22"/>
      <c r="D17" s="156"/>
      <c r="E17" s="156"/>
      <c r="F17" s="15"/>
      <c r="G17" s="13"/>
      <c r="H17" s="134"/>
      <c r="I17" s="135"/>
      <c r="J17" s="135"/>
      <c r="K17" s="136"/>
      <c r="L17" s="21"/>
    </row>
    <row r="18" spans="1:12" ht="30" customHeight="1" x14ac:dyDescent="0.2">
      <c r="A18" s="8">
        <v>4</v>
      </c>
      <c r="B18" s="12"/>
      <c r="C18" s="16"/>
      <c r="D18" s="156"/>
      <c r="E18" s="156"/>
      <c r="F18" s="15"/>
      <c r="G18" s="13"/>
      <c r="H18" s="134"/>
      <c r="I18" s="135"/>
      <c r="J18" s="135"/>
      <c r="K18" s="136"/>
      <c r="L18" s="21"/>
    </row>
    <row r="19" spans="1:12" ht="30" customHeight="1" x14ac:dyDescent="0.2">
      <c r="A19" s="8">
        <v>5</v>
      </c>
      <c r="B19" s="13"/>
      <c r="C19" s="16"/>
      <c r="D19" s="156"/>
      <c r="E19" s="156"/>
      <c r="F19" s="13"/>
      <c r="G19" s="13"/>
      <c r="H19" s="134"/>
      <c r="I19" s="135"/>
      <c r="J19" s="135"/>
      <c r="K19" s="136"/>
      <c r="L19" s="13"/>
    </row>
  </sheetData>
  <mergeCells count="21">
    <mergeCell ref="A3:A5"/>
    <mergeCell ref="B3:B5"/>
    <mergeCell ref="H17:K17"/>
    <mergeCell ref="F3:F5"/>
    <mergeCell ref="G3:H3"/>
    <mergeCell ref="I3:J3"/>
    <mergeCell ref="K3:L3"/>
    <mergeCell ref="H14:K14"/>
    <mergeCell ref="D14:E14"/>
    <mergeCell ref="H18:K18"/>
    <mergeCell ref="H19:K19"/>
    <mergeCell ref="C3:C5"/>
    <mergeCell ref="D15:E15"/>
    <mergeCell ref="D16:E16"/>
    <mergeCell ref="D17:E17"/>
    <mergeCell ref="D18:E18"/>
    <mergeCell ref="H15:K15"/>
    <mergeCell ref="H16:K16"/>
    <mergeCell ref="D19:E19"/>
    <mergeCell ref="D3:D5"/>
    <mergeCell ref="E3:E5"/>
  </mergeCells>
  <phoneticPr fontId="2"/>
  <dataValidations count="1">
    <dataValidation imeMode="halfAlpha" allowBlank="1" showInputMessage="1" showErrorMessage="1" sqref="G6:L10"/>
  </dataValidations>
  <printOptions horizontalCentered="1"/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L19"/>
  <sheetViews>
    <sheetView zoomScaleNormal="100" workbookViewId="0">
      <selection activeCell="B16" sqref="B16"/>
    </sheetView>
  </sheetViews>
  <sheetFormatPr defaultColWidth="9" defaultRowHeight="30" customHeight="1" x14ac:dyDescent="0.2"/>
  <cols>
    <col min="1" max="1" width="5.5546875" style="4" customWidth="1"/>
    <col min="2" max="3" width="16.6640625" style="1" customWidth="1"/>
    <col min="4" max="4" width="8.33203125" style="4" customWidth="1"/>
    <col min="5" max="5" width="5.5546875" style="7" customWidth="1"/>
    <col min="6" max="6" width="13.88671875" style="1" customWidth="1"/>
    <col min="7" max="12" width="11.109375" style="1" customWidth="1"/>
    <col min="13" max="15" width="12.6640625" style="1" customWidth="1"/>
    <col min="16" max="16" width="1.6640625" style="1" customWidth="1"/>
    <col min="17" max="16384" width="9" style="1"/>
  </cols>
  <sheetData>
    <row r="1" spans="1:12" ht="12" customHeight="1" x14ac:dyDescent="0.2">
      <c r="A1" s="5" t="s">
        <v>67</v>
      </c>
    </row>
    <row r="2" spans="1:12" ht="24" customHeight="1" x14ac:dyDescent="0.2">
      <c r="A2" s="6" t="s">
        <v>91</v>
      </c>
      <c r="L2" s="3" t="s">
        <v>6</v>
      </c>
    </row>
    <row r="3" spans="1:12" ht="12" customHeight="1" x14ac:dyDescent="0.2">
      <c r="A3" s="119" t="s">
        <v>84</v>
      </c>
      <c r="B3" s="123" t="s">
        <v>37</v>
      </c>
      <c r="C3" s="91" t="s">
        <v>38</v>
      </c>
      <c r="D3" s="127" t="s">
        <v>19</v>
      </c>
      <c r="E3" s="127" t="s">
        <v>20</v>
      </c>
      <c r="F3" s="123" t="s">
        <v>61</v>
      </c>
      <c r="G3" s="88" t="s">
        <v>3</v>
      </c>
      <c r="H3" s="90"/>
      <c r="I3" s="88" t="s">
        <v>4</v>
      </c>
      <c r="J3" s="90"/>
      <c r="K3" s="88" t="s">
        <v>5</v>
      </c>
      <c r="L3" s="90"/>
    </row>
    <row r="4" spans="1:12" ht="36" customHeight="1" x14ac:dyDescent="0.2">
      <c r="A4" s="120"/>
      <c r="B4" s="123"/>
      <c r="C4" s="93"/>
      <c r="D4" s="128"/>
      <c r="E4" s="128"/>
      <c r="F4" s="123"/>
      <c r="G4" s="27" t="s">
        <v>87</v>
      </c>
      <c r="H4" s="27" t="s">
        <v>86</v>
      </c>
      <c r="I4" s="27" t="s">
        <v>87</v>
      </c>
      <c r="J4" s="27" t="s">
        <v>86</v>
      </c>
      <c r="K4" s="27" t="s">
        <v>87</v>
      </c>
      <c r="L4" s="27" t="s">
        <v>86</v>
      </c>
    </row>
    <row r="5" spans="1:12" ht="12" customHeight="1" x14ac:dyDescent="0.2">
      <c r="A5" s="120"/>
      <c r="B5" s="123"/>
      <c r="C5" s="95"/>
      <c r="D5" s="143"/>
      <c r="E5" s="143"/>
      <c r="F5" s="123"/>
      <c r="G5" s="28" t="s">
        <v>0</v>
      </c>
      <c r="H5" s="28" t="s">
        <v>1</v>
      </c>
      <c r="I5" s="28" t="s">
        <v>0</v>
      </c>
      <c r="J5" s="28" t="s">
        <v>1</v>
      </c>
      <c r="K5" s="28" t="s">
        <v>5</v>
      </c>
      <c r="L5" s="28" t="s">
        <v>5</v>
      </c>
    </row>
    <row r="6" spans="1:12" ht="36" customHeight="1" x14ac:dyDescent="0.2">
      <c r="A6" s="34">
        <v>1</v>
      </c>
      <c r="B6" s="35"/>
      <c r="C6" s="35"/>
      <c r="D6" s="36"/>
      <c r="E6" s="55"/>
      <c r="F6" s="32"/>
      <c r="G6" s="41"/>
      <c r="H6" s="41"/>
      <c r="I6" s="41"/>
      <c r="J6" s="41"/>
      <c r="K6" s="41">
        <f>広告掲載費[[#This Row],[列8]]+広告掲載費[[#This Row],[列10]]</f>
        <v>0</v>
      </c>
      <c r="L6" s="41">
        <f>広告掲載費[[#This Row],[列9]]+広告掲載費[[#This Row],[列11]]</f>
        <v>0</v>
      </c>
    </row>
    <row r="7" spans="1:12" ht="36" customHeight="1" x14ac:dyDescent="0.2">
      <c r="A7" s="34">
        <v>2</v>
      </c>
      <c r="B7" s="35"/>
      <c r="C7" s="35"/>
      <c r="D7" s="36"/>
      <c r="E7" s="55"/>
      <c r="F7" s="32"/>
      <c r="G7" s="41"/>
      <c r="H7" s="41"/>
      <c r="I7" s="41"/>
      <c r="J7" s="41"/>
      <c r="K7" s="41">
        <f>広告掲載費[[#This Row],[列8]]+広告掲載費[[#This Row],[列10]]</f>
        <v>0</v>
      </c>
      <c r="L7" s="41">
        <f>広告掲載費[[#This Row],[列9]]+広告掲載費[[#This Row],[列11]]</f>
        <v>0</v>
      </c>
    </row>
    <row r="8" spans="1:12" ht="36" customHeight="1" x14ac:dyDescent="0.2">
      <c r="A8" s="34">
        <v>3</v>
      </c>
      <c r="B8" s="35"/>
      <c r="C8" s="35"/>
      <c r="D8" s="36"/>
      <c r="E8" s="55"/>
      <c r="F8" s="32"/>
      <c r="G8" s="41"/>
      <c r="H8" s="41"/>
      <c r="I8" s="41"/>
      <c r="J8" s="41"/>
      <c r="K8" s="41">
        <f>広告掲載費[[#This Row],[列8]]+広告掲載費[[#This Row],[列10]]</f>
        <v>0</v>
      </c>
      <c r="L8" s="41">
        <f>広告掲載費[[#This Row],[列9]]+広告掲載費[[#This Row],[列11]]</f>
        <v>0</v>
      </c>
    </row>
    <row r="9" spans="1:12" ht="36" customHeight="1" x14ac:dyDescent="0.2">
      <c r="A9" s="34">
        <v>4</v>
      </c>
      <c r="B9" s="35"/>
      <c r="C9" s="35"/>
      <c r="D9" s="36"/>
      <c r="E9" s="55"/>
      <c r="F9" s="32"/>
      <c r="G9" s="41"/>
      <c r="H9" s="41"/>
      <c r="I9" s="41"/>
      <c r="J9" s="41"/>
      <c r="K9" s="41">
        <f>広告掲載費[[#This Row],[列8]]+広告掲載費[[#This Row],[列10]]</f>
        <v>0</v>
      </c>
      <c r="L9" s="41">
        <f>広告掲載費[[#This Row],[列9]]+広告掲載費[[#This Row],[列11]]</f>
        <v>0</v>
      </c>
    </row>
    <row r="10" spans="1:12" ht="36" customHeight="1" x14ac:dyDescent="0.2">
      <c r="A10" s="34">
        <v>5</v>
      </c>
      <c r="B10" s="31"/>
      <c r="C10" s="31"/>
      <c r="D10" s="53"/>
      <c r="E10" s="56"/>
      <c r="F10" s="32"/>
      <c r="G10" s="41"/>
      <c r="H10" s="41"/>
      <c r="I10" s="41"/>
      <c r="J10" s="41"/>
      <c r="K10" s="41">
        <f>広告掲載費[[#This Row],[列8]]+広告掲載費[[#This Row],[列10]]</f>
        <v>0</v>
      </c>
      <c r="L10" s="41">
        <f>広告掲載費[[#This Row],[列9]]+広告掲載費[[#This Row],[列11]]</f>
        <v>0</v>
      </c>
    </row>
    <row r="11" spans="1:12" ht="24" customHeight="1" x14ac:dyDescent="0.2">
      <c r="A11" s="30"/>
      <c r="B11" s="39"/>
      <c r="C11" s="39"/>
      <c r="D11" s="39"/>
      <c r="E11" s="39"/>
      <c r="F11" s="40" t="s">
        <v>85</v>
      </c>
      <c r="G11" s="63">
        <f>SUBTOTAL(109,広告掲載費[列8])</f>
        <v>0</v>
      </c>
      <c r="H11" s="63">
        <f>SUBTOTAL(109,広告掲載費[列9])</f>
        <v>0</v>
      </c>
      <c r="I11" s="63">
        <f>SUBTOTAL(109,広告掲載費[列10])</f>
        <v>0</v>
      </c>
      <c r="J11" s="63">
        <f>SUBTOTAL(109,広告掲載費[列11])</f>
        <v>0</v>
      </c>
      <c r="K11" s="63">
        <f>SUBTOTAL(109,広告掲載費[列12])</f>
        <v>0</v>
      </c>
      <c r="L11" s="63">
        <f>SUBTOTAL(109,広告掲載費[列13])</f>
        <v>0</v>
      </c>
    </row>
    <row r="12" spans="1:12" ht="12" customHeight="1" x14ac:dyDescent="0.2"/>
    <row r="13" spans="1:12" ht="30" customHeight="1" x14ac:dyDescent="0.2">
      <c r="A13" s="5" t="s">
        <v>65</v>
      </c>
      <c r="D13" s="1"/>
      <c r="E13" s="1"/>
    </row>
    <row r="14" spans="1:12" ht="30" customHeight="1" x14ac:dyDescent="0.2">
      <c r="A14" s="42"/>
      <c r="B14" s="43" t="s">
        <v>34</v>
      </c>
      <c r="C14" s="67" t="s">
        <v>55</v>
      </c>
      <c r="D14" s="126" t="s">
        <v>42</v>
      </c>
      <c r="E14" s="126"/>
      <c r="F14" s="43" t="s">
        <v>43</v>
      </c>
      <c r="G14" s="43" t="s">
        <v>44</v>
      </c>
      <c r="H14" s="88" t="s">
        <v>45</v>
      </c>
      <c r="I14" s="89"/>
      <c r="J14" s="89"/>
      <c r="K14" s="90"/>
      <c r="L14" s="44" t="s">
        <v>47</v>
      </c>
    </row>
    <row r="15" spans="1:12" ht="30" customHeight="1" x14ac:dyDescent="0.2">
      <c r="A15" s="8">
        <v>1</v>
      </c>
      <c r="B15" s="12"/>
      <c r="C15" s="16"/>
      <c r="D15" s="156"/>
      <c r="E15" s="156"/>
      <c r="F15" s="15"/>
      <c r="G15" s="13"/>
      <c r="H15" s="134"/>
      <c r="I15" s="135"/>
      <c r="J15" s="135"/>
      <c r="K15" s="136"/>
      <c r="L15" s="21"/>
    </row>
    <row r="16" spans="1:12" ht="30" customHeight="1" x14ac:dyDescent="0.2">
      <c r="A16" s="8">
        <v>2</v>
      </c>
      <c r="B16" s="12"/>
      <c r="C16" s="16"/>
      <c r="D16" s="156"/>
      <c r="E16" s="156"/>
      <c r="F16" s="15"/>
      <c r="G16" s="13"/>
      <c r="H16" s="134"/>
      <c r="I16" s="135"/>
      <c r="J16" s="135"/>
      <c r="K16" s="136"/>
      <c r="L16" s="21"/>
    </row>
    <row r="17" spans="1:12" ht="30" customHeight="1" x14ac:dyDescent="0.2">
      <c r="A17" s="8">
        <v>3</v>
      </c>
      <c r="B17" s="12"/>
      <c r="C17" s="22"/>
      <c r="D17" s="156"/>
      <c r="E17" s="156"/>
      <c r="F17" s="15"/>
      <c r="G17" s="13"/>
      <c r="H17" s="134"/>
      <c r="I17" s="135"/>
      <c r="J17" s="135"/>
      <c r="K17" s="136"/>
      <c r="L17" s="21"/>
    </row>
    <row r="18" spans="1:12" ht="30" customHeight="1" x14ac:dyDescent="0.2">
      <c r="A18" s="8">
        <v>4</v>
      </c>
      <c r="B18" s="12"/>
      <c r="C18" s="16"/>
      <c r="D18" s="156"/>
      <c r="E18" s="156"/>
      <c r="F18" s="15"/>
      <c r="G18" s="13"/>
      <c r="H18" s="134"/>
      <c r="I18" s="135"/>
      <c r="J18" s="135"/>
      <c r="K18" s="136"/>
      <c r="L18" s="21"/>
    </row>
    <row r="19" spans="1:12" ht="30" customHeight="1" x14ac:dyDescent="0.2">
      <c r="A19" s="8">
        <v>5</v>
      </c>
      <c r="B19" s="13"/>
      <c r="C19" s="16"/>
      <c r="D19" s="156"/>
      <c r="E19" s="156"/>
      <c r="F19" s="13"/>
      <c r="G19" s="13"/>
      <c r="H19" s="134"/>
      <c r="I19" s="135"/>
      <c r="J19" s="135"/>
      <c r="K19" s="136"/>
      <c r="L19" s="13"/>
    </row>
  </sheetData>
  <mergeCells count="21">
    <mergeCell ref="F3:F5"/>
    <mergeCell ref="G3:H3"/>
    <mergeCell ref="I3:J3"/>
    <mergeCell ref="K3:L3"/>
    <mergeCell ref="A3:A5"/>
    <mergeCell ref="B3:B5"/>
    <mergeCell ref="C3:C5"/>
    <mergeCell ref="D3:D5"/>
    <mergeCell ref="E3:E5"/>
    <mergeCell ref="H14:K14"/>
    <mergeCell ref="D15:E15"/>
    <mergeCell ref="H15:K15"/>
    <mergeCell ref="D19:E19"/>
    <mergeCell ref="H19:K19"/>
    <mergeCell ref="D16:E16"/>
    <mergeCell ref="H16:K16"/>
    <mergeCell ref="D17:E17"/>
    <mergeCell ref="H17:K17"/>
    <mergeCell ref="D18:E18"/>
    <mergeCell ref="H18:K18"/>
    <mergeCell ref="D14:E14"/>
  </mergeCells>
  <phoneticPr fontId="2"/>
  <dataValidations count="1">
    <dataValidation imeMode="halfAlpha" allowBlank="1" showInputMessage="1" showErrorMessage="1" sqref="G6:L10"/>
  </dataValidations>
  <printOptions horizontalCentered="1"/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CC"/>
  </sheetPr>
  <dimension ref="A1:K15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3" width="16.6640625" style="1" customWidth="1"/>
    <col min="4" max="5" width="13.88671875" style="1" customWidth="1"/>
    <col min="6" max="11" width="11.109375" style="1" customWidth="1"/>
    <col min="12" max="14" width="12.6640625" style="1" customWidth="1"/>
    <col min="15" max="15" width="1.6640625" style="1" customWidth="1"/>
    <col min="16" max="16384" width="9" style="1"/>
  </cols>
  <sheetData>
    <row r="1" spans="1:11" ht="12" customHeight="1" x14ac:dyDescent="0.2">
      <c r="A1" s="5" t="s">
        <v>67</v>
      </c>
    </row>
    <row r="2" spans="1:11" ht="24" customHeight="1" x14ac:dyDescent="0.2">
      <c r="A2" s="6" t="s">
        <v>22</v>
      </c>
      <c r="K2" s="3" t="s">
        <v>6</v>
      </c>
    </row>
    <row r="3" spans="1:11" ht="12" customHeight="1" x14ac:dyDescent="0.2">
      <c r="A3" s="119" t="s">
        <v>69</v>
      </c>
      <c r="B3" s="123" t="s">
        <v>37</v>
      </c>
      <c r="C3" s="124" t="s">
        <v>38</v>
      </c>
      <c r="D3" s="123" t="s">
        <v>8</v>
      </c>
      <c r="E3" s="123" t="s">
        <v>9</v>
      </c>
      <c r="F3" s="122" t="s">
        <v>3</v>
      </c>
      <c r="G3" s="122"/>
      <c r="H3" s="122" t="s">
        <v>4</v>
      </c>
      <c r="I3" s="122"/>
      <c r="J3" s="122" t="s">
        <v>5</v>
      </c>
      <c r="K3" s="122"/>
    </row>
    <row r="4" spans="1:11" ht="36" customHeight="1" x14ac:dyDescent="0.2">
      <c r="A4" s="120"/>
      <c r="B4" s="123"/>
      <c r="C4" s="125"/>
      <c r="D4" s="123"/>
      <c r="E4" s="123"/>
      <c r="F4" s="27" t="s">
        <v>87</v>
      </c>
      <c r="G4" s="27" t="s">
        <v>86</v>
      </c>
      <c r="H4" s="27" t="s">
        <v>87</v>
      </c>
      <c r="I4" s="27" t="s">
        <v>86</v>
      </c>
      <c r="J4" s="27" t="s">
        <v>87</v>
      </c>
      <c r="K4" s="27" t="s">
        <v>86</v>
      </c>
    </row>
    <row r="5" spans="1:11" ht="12" customHeight="1" x14ac:dyDescent="0.2">
      <c r="A5" s="121"/>
      <c r="B5" s="124"/>
      <c r="C5" s="125"/>
      <c r="D5" s="124"/>
      <c r="E5" s="124"/>
      <c r="F5" s="33" t="s">
        <v>0</v>
      </c>
      <c r="G5" s="33" t="s">
        <v>1</v>
      </c>
      <c r="H5" s="33" t="s">
        <v>0</v>
      </c>
      <c r="I5" s="33" t="s">
        <v>1</v>
      </c>
      <c r="J5" s="33" t="s">
        <v>5</v>
      </c>
      <c r="K5" s="33" t="s">
        <v>5</v>
      </c>
    </row>
    <row r="6" spans="1:11" ht="36" customHeight="1" x14ac:dyDescent="0.2">
      <c r="A6" s="34">
        <v>1</v>
      </c>
      <c r="B6" s="35"/>
      <c r="C6" s="35"/>
      <c r="D6" s="32"/>
      <c r="E6" s="32"/>
      <c r="F6" s="41"/>
      <c r="G6" s="41"/>
      <c r="H6" s="41"/>
      <c r="I6" s="41"/>
      <c r="J6" s="41">
        <f>マーケティング調査委託費[[#This Row],[列6]]+マーケティング調査委託費[[#This Row],[列8]]</f>
        <v>0</v>
      </c>
      <c r="K6" s="41">
        <f>マーケティング調査委託費[[#This Row],[列7]]+マーケティング調査委託費[[#This Row],[列9]]</f>
        <v>0</v>
      </c>
    </row>
    <row r="7" spans="1:11" ht="36" customHeight="1" x14ac:dyDescent="0.2">
      <c r="A7" s="34">
        <v>2</v>
      </c>
      <c r="B7" s="31"/>
      <c r="C7" s="31"/>
      <c r="D7" s="32"/>
      <c r="E7" s="32"/>
      <c r="F7" s="41"/>
      <c r="G7" s="41"/>
      <c r="H7" s="41"/>
      <c r="I7" s="41"/>
      <c r="J7" s="41">
        <f>マーケティング調査委託費[[#This Row],[列6]]+マーケティング調査委託費[[#This Row],[列8]]</f>
        <v>0</v>
      </c>
      <c r="K7" s="41">
        <f>マーケティング調査委託費[[#This Row],[列7]]+マーケティング調査委託費[[#This Row],[列9]]</f>
        <v>0</v>
      </c>
    </row>
    <row r="8" spans="1:11" ht="36" customHeight="1" x14ac:dyDescent="0.2">
      <c r="A8" s="34">
        <v>3</v>
      </c>
      <c r="B8" s="31"/>
      <c r="C8" s="31"/>
      <c r="D8" s="32"/>
      <c r="E8" s="32"/>
      <c r="F8" s="41"/>
      <c r="G8" s="41"/>
      <c r="H8" s="41"/>
      <c r="I8" s="41"/>
      <c r="J8" s="41">
        <f>マーケティング調査委託費[[#This Row],[列6]]+マーケティング調査委託費[[#This Row],[列8]]</f>
        <v>0</v>
      </c>
      <c r="K8" s="41">
        <f>マーケティング調査委託費[[#This Row],[列7]]+マーケティング調査委託費[[#This Row],[列9]]</f>
        <v>0</v>
      </c>
    </row>
    <row r="9" spans="1:11" ht="24" customHeight="1" x14ac:dyDescent="0.2">
      <c r="A9" s="34"/>
      <c r="B9" s="37"/>
      <c r="C9" s="38"/>
      <c r="D9" s="39"/>
      <c r="E9" s="40" t="s">
        <v>85</v>
      </c>
      <c r="F9" s="41">
        <f>SUBTOTAL(109,マーケティング調査委託費[列6])</f>
        <v>0</v>
      </c>
      <c r="G9" s="41">
        <f>SUBTOTAL(109,マーケティング調査委託費[列7])</f>
        <v>0</v>
      </c>
      <c r="H9" s="41">
        <f>SUBTOTAL(109,マーケティング調査委託費[列8])</f>
        <v>0</v>
      </c>
      <c r="I9" s="41">
        <f>SUBTOTAL(109,マーケティング調査委託費[列9])</f>
        <v>0</v>
      </c>
      <c r="J9" s="41">
        <f>SUBTOTAL(109,マーケティング調査委託費[列10])</f>
        <v>0</v>
      </c>
      <c r="K9" s="41">
        <f>SUBTOTAL(109,マーケティング調査委託費[列11])</f>
        <v>0</v>
      </c>
    </row>
    <row r="10" spans="1:11" ht="12" customHeight="1" x14ac:dyDescent="0.2"/>
    <row r="11" spans="1:11" ht="30" customHeight="1" x14ac:dyDescent="0.2">
      <c r="A11" s="5" t="s">
        <v>46</v>
      </c>
    </row>
    <row r="12" spans="1:11" ht="30" customHeight="1" x14ac:dyDescent="0.2">
      <c r="A12" s="42"/>
      <c r="B12" s="43" t="s">
        <v>9</v>
      </c>
      <c r="C12" s="43" t="s">
        <v>41</v>
      </c>
      <c r="D12" s="43" t="s">
        <v>42</v>
      </c>
      <c r="E12" s="43" t="s">
        <v>43</v>
      </c>
      <c r="F12" s="43" t="s">
        <v>44</v>
      </c>
      <c r="G12" s="88" t="s">
        <v>45</v>
      </c>
      <c r="H12" s="89"/>
      <c r="I12" s="89"/>
      <c r="J12" s="90"/>
      <c r="K12" s="44" t="s">
        <v>47</v>
      </c>
    </row>
    <row r="13" spans="1:11" ht="30" customHeight="1" x14ac:dyDescent="0.2">
      <c r="A13" s="8">
        <v>1</v>
      </c>
      <c r="B13" s="13"/>
      <c r="C13" s="14"/>
      <c r="D13" s="13"/>
      <c r="E13" s="15"/>
      <c r="F13" s="13"/>
      <c r="G13" s="113"/>
      <c r="H13" s="114"/>
      <c r="I13" s="114"/>
      <c r="J13" s="115"/>
      <c r="K13" s="17"/>
    </row>
    <row r="14" spans="1:11" ht="30" customHeight="1" x14ac:dyDescent="0.2">
      <c r="A14" s="8">
        <v>2</v>
      </c>
      <c r="B14" s="13"/>
      <c r="C14" s="14"/>
      <c r="D14" s="13"/>
      <c r="E14" s="15"/>
      <c r="F14" s="13"/>
      <c r="G14" s="116"/>
      <c r="H14" s="117"/>
      <c r="I14" s="117"/>
      <c r="J14" s="118"/>
      <c r="K14" s="18"/>
    </row>
    <row r="15" spans="1:11" ht="30" customHeight="1" x14ac:dyDescent="0.2">
      <c r="A15" s="8">
        <v>3</v>
      </c>
      <c r="B15" s="13"/>
      <c r="C15" s="14"/>
      <c r="D15" s="13"/>
      <c r="E15" s="15"/>
      <c r="F15" s="13"/>
      <c r="G15" s="116"/>
      <c r="H15" s="117"/>
      <c r="I15" s="117"/>
      <c r="J15" s="118"/>
      <c r="K15" s="18"/>
    </row>
  </sheetData>
  <mergeCells count="12">
    <mergeCell ref="G12:J12"/>
    <mergeCell ref="G13:J13"/>
    <mergeCell ref="G14:J14"/>
    <mergeCell ref="G15:J15"/>
    <mergeCell ref="A3:A5"/>
    <mergeCell ref="F3:G3"/>
    <mergeCell ref="H3:I3"/>
    <mergeCell ref="J3:K3"/>
    <mergeCell ref="B3:B5"/>
    <mergeCell ref="D3:D5"/>
    <mergeCell ref="E3:E5"/>
    <mergeCell ref="C3:C5"/>
  </mergeCells>
  <phoneticPr fontId="2"/>
  <printOptions horizontalCentered="1"/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M19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3" width="13.88671875" style="1" customWidth="1"/>
    <col min="4" max="4" width="5.5546875" style="4" customWidth="1"/>
    <col min="5" max="5" width="5.5546875" style="7" customWidth="1"/>
    <col min="6" max="13" width="11.109375" style="1" customWidth="1"/>
    <col min="14" max="16" width="12.6640625" style="1" customWidth="1"/>
    <col min="17" max="17" width="1.6640625" style="1" customWidth="1"/>
    <col min="18" max="16384" width="9" style="1"/>
  </cols>
  <sheetData>
    <row r="1" spans="1:13" ht="12" customHeight="1" x14ac:dyDescent="0.2">
      <c r="A1" s="5" t="s">
        <v>67</v>
      </c>
    </row>
    <row r="2" spans="1:13" ht="24" customHeight="1" x14ac:dyDescent="0.2">
      <c r="A2" s="6" t="s">
        <v>12</v>
      </c>
      <c r="M2" s="3" t="s">
        <v>6</v>
      </c>
    </row>
    <row r="3" spans="1:13" ht="12" customHeight="1" x14ac:dyDescent="0.2">
      <c r="A3" s="119" t="s">
        <v>70</v>
      </c>
      <c r="B3" s="123" t="s">
        <v>39</v>
      </c>
      <c r="C3" s="124" t="s">
        <v>38</v>
      </c>
      <c r="D3" s="127" t="s">
        <v>19</v>
      </c>
      <c r="E3" s="127" t="s">
        <v>20</v>
      </c>
      <c r="F3" s="123" t="s">
        <v>8</v>
      </c>
      <c r="G3" s="123" t="s">
        <v>18</v>
      </c>
      <c r="H3" s="126" t="s">
        <v>3</v>
      </c>
      <c r="I3" s="126"/>
      <c r="J3" s="126" t="s">
        <v>4</v>
      </c>
      <c r="K3" s="126"/>
      <c r="L3" s="126" t="s">
        <v>5</v>
      </c>
      <c r="M3" s="126"/>
    </row>
    <row r="4" spans="1:13" ht="36" customHeight="1" x14ac:dyDescent="0.2">
      <c r="A4" s="120"/>
      <c r="B4" s="123"/>
      <c r="C4" s="125"/>
      <c r="D4" s="128"/>
      <c r="E4" s="128"/>
      <c r="F4" s="123"/>
      <c r="G4" s="123"/>
      <c r="H4" s="27" t="s">
        <v>87</v>
      </c>
      <c r="I4" s="27" t="s">
        <v>86</v>
      </c>
      <c r="J4" s="27" t="s">
        <v>87</v>
      </c>
      <c r="K4" s="27" t="s">
        <v>86</v>
      </c>
      <c r="L4" s="27" t="s">
        <v>87</v>
      </c>
      <c r="M4" s="27" t="s">
        <v>86</v>
      </c>
    </row>
    <row r="5" spans="1:13" ht="12" customHeight="1" x14ac:dyDescent="0.2">
      <c r="A5" s="121"/>
      <c r="B5" s="124"/>
      <c r="C5" s="125"/>
      <c r="D5" s="128"/>
      <c r="E5" s="128"/>
      <c r="F5" s="124"/>
      <c r="G5" s="124"/>
      <c r="H5" s="33" t="s">
        <v>0</v>
      </c>
      <c r="I5" s="33" t="s">
        <v>1</v>
      </c>
      <c r="J5" s="33" t="s">
        <v>0</v>
      </c>
      <c r="K5" s="33" t="s">
        <v>1</v>
      </c>
      <c r="L5" s="33" t="s">
        <v>5</v>
      </c>
      <c r="M5" s="33" t="s">
        <v>5</v>
      </c>
    </row>
    <row r="6" spans="1:13" ht="36" customHeight="1" x14ac:dyDescent="0.2">
      <c r="A6" s="34">
        <v>1</v>
      </c>
      <c r="B6" s="35"/>
      <c r="C6" s="35"/>
      <c r="D6" s="65"/>
      <c r="E6" s="46"/>
      <c r="F6" s="32"/>
      <c r="G6" s="32"/>
      <c r="H6" s="41"/>
      <c r="I6" s="41"/>
      <c r="J6" s="41"/>
      <c r="K6" s="41"/>
      <c r="L6" s="41">
        <f>原材料・副資材費[[#This Row],[列8]]+原材料・副資材費[[#This Row],[列10]]</f>
        <v>0</v>
      </c>
      <c r="M6" s="41">
        <f>原材料・副資材費[[#This Row],[列9]]+原材料・副資材費[[#This Row],[列11]]</f>
        <v>0</v>
      </c>
    </row>
    <row r="7" spans="1:13" ht="36" customHeight="1" x14ac:dyDescent="0.2">
      <c r="A7" s="34">
        <v>2</v>
      </c>
      <c r="B7" s="35"/>
      <c r="C7" s="35"/>
      <c r="D7" s="65"/>
      <c r="E7" s="46"/>
      <c r="F7" s="32"/>
      <c r="G7" s="32"/>
      <c r="H7" s="41"/>
      <c r="I7" s="41"/>
      <c r="J7" s="41"/>
      <c r="K7" s="41"/>
      <c r="L7" s="41">
        <f>原材料・副資材費[[#This Row],[列8]]+原材料・副資材費[[#This Row],[列10]]</f>
        <v>0</v>
      </c>
      <c r="M7" s="41">
        <f>原材料・副資材費[[#This Row],[列9]]+原材料・副資材費[[#This Row],[列11]]</f>
        <v>0</v>
      </c>
    </row>
    <row r="8" spans="1:13" ht="36" customHeight="1" x14ac:dyDescent="0.2">
      <c r="A8" s="34">
        <v>3</v>
      </c>
      <c r="B8" s="31"/>
      <c r="C8" s="31"/>
      <c r="D8" s="65"/>
      <c r="E8" s="46"/>
      <c r="F8" s="32"/>
      <c r="G8" s="32"/>
      <c r="H8" s="41"/>
      <c r="I8" s="41"/>
      <c r="J8" s="41"/>
      <c r="K8" s="41"/>
      <c r="L8" s="41">
        <f>原材料・副資材費[[#This Row],[列8]]+原材料・副資材費[[#This Row],[列10]]</f>
        <v>0</v>
      </c>
      <c r="M8" s="41">
        <f>原材料・副資材費[[#This Row],[列9]]+原材料・副資材費[[#This Row],[列11]]</f>
        <v>0</v>
      </c>
    </row>
    <row r="9" spans="1:13" ht="36" customHeight="1" x14ac:dyDescent="0.2">
      <c r="A9" s="34">
        <v>4</v>
      </c>
      <c r="B9" s="31"/>
      <c r="C9" s="31"/>
      <c r="D9" s="65"/>
      <c r="E9" s="46"/>
      <c r="F9" s="32"/>
      <c r="G9" s="32"/>
      <c r="H9" s="41"/>
      <c r="I9" s="41"/>
      <c r="J9" s="41"/>
      <c r="K9" s="41"/>
      <c r="L9" s="41">
        <f>原材料・副資材費[[#This Row],[列8]]+原材料・副資材費[[#This Row],[列10]]</f>
        <v>0</v>
      </c>
      <c r="M9" s="41">
        <f>原材料・副資材費[[#This Row],[列9]]+原材料・副資材費[[#This Row],[列11]]</f>
        <v>0</v>
      </c>
    </row>
    <row r="10" spans="1:13" ht="36" customHeight="1" x14ac:dyDescent="0.2">
      <c r="A10" s="34">
        <v>5</v>
      </c>
      <c r="B10" s="31"/>
      <c r="C10" s="31"/>
      <c r="D10" s="65"/>
      <c r="E10" s="45"/>
      <c r="F10" s="32"/>
      <c r="G10" s="32"/>
      <c r="H10" s="41"/>
      <c r="I10" s="41"/>
      <c r="J10" s="41"/>
      <c r="K10" s="41"/>
      <c r="L10" s="41">
        <f>原材料・副資材費[[#This Row],[列8]]+原材料・副資材費[[#This Row],[列10]]</f>
        <v>0</v>
      </c>
      <c r="M10" s="41">
        <f>原材料・副資材費[[#This Row],[列9]]+原材料・副資材費[[#This Row],[列11]]</f>
        <v>0</v>
      </c>
    </row>
    <row r="11" spans="1:13" ht="24" customHeight="1" x14ac:dyDescent="0.2">
      <c r="A11" s="34"/>
      <c r="B11" s="47"/>
      <c r="C11" s="39"/>
      <c r="D11" s="39"/>
      <c r="E11" s="39"/>
      <c r="F11" s="39"/>
      <c r="G11" s="40" t="s">
        <v>85</v>
      </c>
      <c r="H11" s="63">
        <f>SUBTOTAL(109,原材料・副資材費[列8])</f>
        <v>0</v>
      </c>
      <c r="I11" s="63">
        <f>SUBTOTAL(109,原材料・副資材費[列9])</f>
        <v>0</v>
      </c>
      <c r="J11" s="63">
        <f>SUBTOTAL(109,原材料・副資材費[列10])</f>
        <v>0</v>
      </c>
      <c r="K11" s="63">
        <f>SUBTOTAL(109,原材料・副資材費[列11])</f>
        <v>0</v>
      </c>
      <c r="L11" s="63">
        <f>SUBTOTAL(109,原材料・副資材費[列12])</f>
        <v>0</v>
      </c>
      <c r="M11" s="63">
        <f>SUBTOTAL(109,原材料・副資材費[列13])</f>
        <v>0</v>
      </c>
    </row>
    <row r="12" spans="1:13" ht="12" customHeight="1" x14ac:dyDescent="0.2"/>
    <row r="13" spans="1:13" ht="30" customHeight="1" x14ac:dyDescent="0.2">
      <c r="A13" s="5" t="s">
        <v>48</v>
      </c>
      <c r="D13" s="1"/>
      <c r="E13" s="1"/>
    </row>
    <row r="14" spans="1:13" ht="30" customHeight="1" x14ac:dyDescent="0.2">
      <c r="A14" s="42"/>
      <c r="B14" s="43" t="s">
        <v>18</v>
      </c>
      <c r="C14" s="126" t="s">
        <v>49</v>
      </c>
      <c r="D14" s="126"/>
      <c r="E14" s="126"/>
      <c r="F14" s="43" t="s">
        <v>42</v>
      </c>
      <c r="G14" s="43" t="s">
        <v>43</v>
      </c>
      <c r="H14" s="43" t="s">
        <v>44</v>
      </c>
      <c r="I14" s="88" t="s">
        <v>45</v>
      </c>
      <c r="J14" s="89"/>
      <c r="K14" s="89"/>
      <c r="L14" s="90"/>
      <c r="M14" s="44" t="s">
        <v>47</v>
      </c>
    </row>
    <row r="15" spans="1:13" ht="30" customHeight="1" x14ac:dyDescent="0.2">
      <c r="A15" s="8">
        <v>1</v>
      </c>
      <c r="B15" s="12"/>
      <c r="C15" s="132"/>
      <c r="D15" s="132"/>
      <c r="E15" s="132"/>
      <c r="F15" s="20"/>
      <c r="G15" s="15"/>
      <c r="H15" s="13"/>
      <c r="I15" s="129"/>
      <c r="J15" s="130"/>
      <c r="K15" s="130"/>
      <c r="L15" s="131"/>
      <c r="M15" s="21"/>
    </row>
    <row r="16" spans="1:13" ht="30" customHeight="1" x14ac:dyDescent="0.2">
      <c r="A16" s="8">
        <v>2</v>
      </c>
      <c r="B16" s="13"/>
      <c r="C16" s="133"/>
      <c r="D16" s="133"/>
      <c r="E16" s="133"/>
      <c r="F16" s="19"/>
      <c r="G16" s="13"/>
      <c r="H16" s="13"/>
      <c r="I16" s="129"/>
      <c r="J16" s="130"/>
      <c r="K16" s="130"/>
      <c r="L16" s="131"/>
      <c r="M16" s="13"/>
    </row>
    <row r="17" spans="1:13" ht="30" customHeight="1" x14ac:dyDescent="0.2">
      <c r="A17" s="8">
        <v>3</v>
      </c>
      <c r="B17" s="13"/>
      <c r="C17" s="133"/>
      <c r="D17" s="133"/>
      <c r="E17" s="133"/>
      <c r="F17" s="19"/>
      <c r="G17" s="13"/>
      <c r="H17" s="13"/>
      <c r="I17" s="129"/>
      <c r="J17" s="130"/>
      <c r="K17" s="130"/>
      <c r="L17" s="131"/>
      <c r="M17" s="13"/>
    </row>
    <row r="18" spans="1:13" ht="30" customHeight="1" x14ac:dyDescent="0.2">
      <c r="A18" s="8">
        <v>4</v>
      </c>
      <c r="B18" s="13"/>
      <c r="C18" s="133"/>
      <c r="D18" s="133"/>
      <c r="E18" s="133"/>
      <c r="F18" s="19"/>
      <c r="G18" s="13"/>
      <c r="H18" s="13"/>
      <c r="I18" s="129"/>
      <c r="J18" s="130"/>
      <c r="K18" s="130"/>
      <c r="L18" s="131"/>
      <c r="M18" s="13"/>
    </row>
    <row r="19" spans="1:13" ht="30" customHeight="1" x14ac:dyDescent="0.2">
      <c r="A19" s="8">
        <v>5</v>
      </c>
      <c r="B19" s="13"/>
      <c r="C19" s="133"/>
      <c r="D19" s="133"/>
      <c r="E19" s="133"/>
      <c r="F19" s="19"/>
      <c r="G19" s="13"/>
      <c r="H19" s="13"/>
      <c r="I19" s="129"/>
      <c r="J19" s="130"/>
      <c r="K19" s="130"/>
      <c r="L19" s="131"/>
      <c r="M19" s="13"/>
    </row>
  </sheetData>
  <mergeCells count="22">
    <mergeCell ref="I16:L16"/>
    <mergeCell ref="I17:L17"/>
    <mergeCell ref="I18:L18"/>
    <mergeCell ref="I19:L19"/>
    <mergeCell ref="C14:E14"/>
    <mergeCell ref="C15:E15"/>
    <mergeCell ref="C16:E16"/>
    <mergeCell ref="C17:E17"/>
    <mergeCell ref="C18:E18"/>
    <mergeCell ref="C19:E19"/>
    <mergeCell ref="I14:L14"/>
    <mergeCell ref="I15:L15"/>
    <mergeCell ref="J3:K3"/>
    <mergeCell ref="L3:M3"/>
    <mergeCell ref="D3:D5"/>
    <mergeCell ref="E3:E5"/>
    <mergeCell ref="A3:A5"/>
    <mergeCell ref="B3:B5"/>
    <mergeCell ref="C3:C5"/>
    <mergeCell ref="F3:F5"/>
    <mergeCell ref="G3:G5"/>
    <mergeCell ref="H3:I3"/>
  </mergeCells>
  <phoneticPr fontId="2"/>
  <printOptions horizontalCentered="1"/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99"/>
  </sheetPr>
  <dimension ref="A1:M19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3" width="13.88671875" style="1" customWidth="1"/>
    <col min="4" max="4" width="5.5546875" style="4" customWidth="1"/>
    <col min="5" max="5" width="5.5546875" style="7" customWidth="1"/>
    <col min="6" max="13" width="11.109375" style="1" customWidth="1"/>
    <col min="14" max="16" width="12.6640625" style="1" customWidth="1"/>
    <col min="17" max="17" width="1.6640625" style="1" customWidth="1"/>
    <col min="18" max="16384" width="9" style="1"/>
  </cols>
  <sheetData>
    <row r="1" spans="1:13" ht="12" customHeight="1" x14ac:dyDescent="0.2">
      <c r="A1" s="5" t="s">
        <v>67</v>
      </c>
    </row>
    <row r="2" spans="1:13" ht="24" customHeight="1" x14ac:dyDescent="0.2">
      <c r="A2" s="6" t="s">
        <v>17</v>
      </c>
      <c r="M2" s="3" t="s">
        <v>6</v>
      </c>
    </row>
    <row r="3" spans="1:13" ht="12" customHeight="1" x14ac:dyDescent="0.2">
      <c r="A3" s="119" t="s">
        <v>71</v>
      </c>
      <c r="B3" s="123" t="s">
        <v>37</v>
      </c>
      <c r="C3" s="124" t="s">
        <v>38</v>
      </c>
      <c r="D3" s="127" t="s">
        <v>19</v>
      </c>
      <c r="E3" s="127" t="s">
        <v>20</v>
      </c>
      <c r="F3" s="123" t="s">
        <v>8</v>
      </c>
      <c r="G3" s="123" t="s">
        <v>51</v>
      </c>
      <c r="H3" s="88" t="s">
        <v>3</v>
      </c>
      <c r="I3" s="90"/>
      <c r="J3" s="88" t="s">
        <v>4</v>
      </c>
      <c r="K3" s="90"/>
      <c r="L3" s="88" t="s">
        <v>5</v>
      </c>
      <c r="M3" s="90"/>
    </row>
    <row r="4" spans="1:13" ht="36" customHeight="1" x14ac:dyDescent="0.2">
      <c r="A4" s="120"/>
      <c r="B4" s="123"/>
      <c r="C4" s="125"/>
      <c r="D4" s="128"/>
      <c r="E4" s="128"/>
      <c r="F4" s="123"/>
      <c r="G4" s="123"/>
      <c r="H4" s="27" t="s">
        <v>87</v>
      </c>
      <c r="I4" s="27" t="s">
        <v>86</v>
      </c>
      <c r="J4" s="27" t="s">
        <v>87</v>
      </c>
      <c r="K4" s="27" t="s">
        <v>86</v>
      </c>
      <c r="L4" s="27" t="s">
        <v>87</v>
      </c>
      <c r="M4" s="27" t="s">
        <v>86</v>
      </c>
    </row>
    <row r="5" spans="1:13" ht="12" customHeight="1" x14ac:dyDescent="0.2">
      <c r="A5" s="121"/>
      <c r="B5" s="124"/>
      <c r="C5" s="125"/>
      <c r="D5" s="128"/>
      <c r="E5" s="128"/>
      <c r="F5" s="124"/>
      <c r="G5" s="124"/>
      <c r="H5" s="33" t="s">
        <v>0</v>
      </c>
      <c r="I5" s="33" t="s">
        <v>1</v>
      </c>
      <c r="J5" s="33" t="s">
        <v>0</v>
      </c>
      <c r="K5" s="33" t="s">
        <v>1</v>
      </c>
      <c r="L5" s="33" t="s">
        <v>5</v>
      </c>
      <c r="M5" s="33" t="s">
        <v>5</v>
      </c>
    </row>
    <row r="6" spans="1:13" ht="36" customHeight="1" x14ac:dyDescent="0.2">
      <c r="A6" s="34">
        <v>1</v>
      </c>
      <c r="B6" s="35"/>
      <c r="C6" s="35"/>
      <c r="D6" s="65"/>
      <c r="E6" s="46"/>
      <c r="F6" s="32"/>
      <c r="G6" s="32"/>
      <c r="H6" s="41"/>
      <c r="I6" s="41"/>
      <c r="J6" s="41"/>
      <c r="K6" s="41"/>
      <c r="L6" s="41">
        <f>外注・委託費[[#This Row],[列8]]+外注・委託費[[#This Row],[列10]]</f>
        <v>0</v>
      </c>
      <c r="M6" s="41">
        <f>外注・委託費[[#This Row],[列9]]+外注・委託費[[#This Row],[列11]]</f>
        <v>0</v>
      </c>
    </row>
    <row r="7" spans="1:13" ht="36" customHeight="1" x14ac:dyDescent="0.2">
      <c r="A7" s="34">
        <v>2</v>
      </c>
      <c r="B7" s="35"/>
      <c r="C7" s="35"/>
      <c r="D7" s="65"/>
      <c r="E7" s="46"/>
      <c r="F7" s="32"/>
      <c r="G7" s="32"/>
      <c r="H7" s="41"/>
      <c r="I7" s="41"/>
      <c r="J7" s="41"/>
      <c r="K7" s="41"/>
      <c r="L7" s="41">
        <f>外注・委託費[[#This Row],[列8]]+外注・委託費[[#This Row],[列10]]</f>
        <v>0</v>
      </c>
      <c r="M7" s="41">
        <f>外注・委託費[[#This Row],[列9]]+外注・委託費[[#This Row],[列11]]</f>
        <v>0</v>
      </c>
    </row>
    <row r="8" spans="1:13" ht="36" customHeight="1" x14ac:dyDescent="0.2">
      <c r="A8" s="34">
        <v>3</v>
      </c>
      <c r="B8" s="35"/>
      <c r="C8" s="35"/>
      <c r="D8" s="65"/>
      <c r="E8" s="46"/>
      <c r="F8" s="32"/>
      <c r="G8" s="32"/>
      <c r="H8" s="41"/>
      <c r="I8" s="41"/>
      <c r="J8" s="41"/>
      <c r="K8" s="41"/>
      <c r="L8" s="41">
        <f>外注・委託費[[#This Row],[列8]]+外注・委託費[[#This Row],[列10]]</f>
        <v>0</v>
      </c>
      <c r="M8" s="41">
        <f>外注・委託費[[#This Row],[列9]]+外注・委託費[[#This Row],[列11]]</f>
        <v>0</v>
      </c>
    </row>
    <row r="9" spans="1:13" ht="36" customHeight="1" x14ac:dyDescent="0.2">
      <c r="A9" s="34">
        <v>4</v>
      </c>
      <c r="B9" s="35"/>
      <c r="C9" s="35"/>
      <c r="D9" s="65"/>
      <c r="E9" s="46"/>
      <c r="F9" s="32"/>
      <c r="G9" s="32"/>
      <c r="H9" s="41"/>
      <c r="I9" s="41"/>
      <c r="J9" s="41"/>
      <c r="K9" s="41"/>
      <c r="L9" s="41">
        <f>外注・委託費[[#This Row],[列8]]+外注・委託費[[#This Row],[列10]]</f>
        <v>0</v>
      </c>
      <c r="M9" s="41">
        <f>外注・委託費[[#This Row],[列9]]+外注・委託費[[#This Row],[列11]]</f>
        <v>0</v>
      </c>
    </row>
    <row r="10" spans="1:13" ht="36" customHeight="1" x14ac:dyDescent="0.2">
      <c r="A10" s="34">
        <v>5</v>
      </c>
      <c r="B10" s="31"/>
      <c r="C10" s="31"/>
      <c r="D10" s="65"/>
      <c r="E10" s="45"/>
      <c r="F10" s="32"/>
      <c r="G10" s="32"/>
      <c r="H10" s="41"/>
      <c r="I10" s="41"/>
      <c r="J10" s="41"/>
      <c r="K10" s="41"/>
      <c r="L10" s="41">
        <f>外注・委託費[[#This Row],[列8]]+外注・委託費[[#This Row],[列10]]</f>
        <v>0</v>
      </c>
      <c r="M10" s="41">
        <f>外注・委託費[[#This Row],[列9]]+外注・委託費[[#This Row],[列11]]</f>
        <v>0</v>
      </c>
    </row>
    <row r="11" spans="1:13" ht="24" customHeight="1" x14ac:dyDescent="0.2">
      <c r="A11" s="34"/>
      <c r="B11" s="47"/>
      <c r="C11" s="39"/>
      <c r="D11" s="39"/>
      <c r="E11" s="39"/>
      <c r="F11" s="39"/>
      <c r="G11" s="40" t="s">
        <v>85</v>
      </c>
      <c r="H11" s="41">
        <f>SUBTOTAL(109,外注・委託費[列8])</f>
        <v>0</v>
      </c>
      <c r="I11" s="41">
        <f>SUBTOTAL(109,外注・委託費[列9])</f>
        <v>0</v>
      </c>
      <c r="J11" s="41">
        <f>SUBTOTAL(109,外注・委託費[列10])</f>
        <v>0</v>
      </c>
      <c r="K11" s="41">
        <f>SUBTOTAL(109,外注・委託費[列11])</f>
        <v>0</v>
      </c>
      <c r="L11" s="41">
        <f>SUBTOTAL(109,外注・委託費[列12])</f>
        <v>0</v>
      </c>
      <c r="M11" s="41">
        <f>SUBTOTAL(109,外注・委託費[列13])</f>
        <v>0</v>
      </c>
    </row>
    <row r="12" spans="1:13" ht="12" customHeight="1" x14ac:dyDescent="0.2"/>
    <row r="13" spans="1:13" ht="30" customHeight="1" x14ac:dyDescent="0.2">
      <c r="A13" s="5" t="s">
        <v>50</v>
      </c>
      <c r="D13" s="1"/>
      <c r="E13" s="1"/>
    </row>
    <row r="14" spans="1:13" ht="30" customHeight="1" x14ac:dyDescent="0.2">
      <c r="A14" s="42"/>
      <c r="B14" s="43" t="s">
        <v>53</v>
      </c>
      <c r="C14" s="88" t="s">
        <v>52</v>
      </c>
      <c r="D14" s="89"/>
      <c r="E14" s="90"/>
      <c r="F14" s="67" t="s">
        <v>42</v>
      </c>
      <c r="G14" s="43" t="s">
        <v>43</v>
      </c>
      <c r="H14" s="43" t="s">
        <v>44</v>
      </c>
      <c r="I14" s="88" t="s">
        <v>45</v>
      </c>
      <c r="J14" s="89"/>
      <c r="K14" s="89"/>
      <c r="L14" s="90"/>
      <c r="M14" s="44" t="s">
        <v>47</v>
      </c>
    </row>
    <row r="15" spans="1:13" ht="30" customHeight="1" x14ac:dyDescent="0.2">
      <c r="A15" s="8">
        <v>1</v>
      </c>
      <c r="B15" s="12"/>
      <c r="C15" s="134"/>
      <c r="D15" s="135"/>
      <c r="E15" s="136"/>
      <c r="F15" s="22"/>
      <c r="G15" s="15"/>
      <c r="H15" s="13"/>
      <c r="I15" s="134"/>
      <c r="J15" s="135"/>
      <c r="K15" s="135"/>
      <c r="L15" s="136"/>
      <c r="M15" s="21"/>
    </row>
    <row r="16" spans="1:13" ht="30" customHeight="1" x14ac:dyDescent="0.2">
      <c r="A16" s="8">
        <v>2</v>
      </c>
      <c r="B16" s="12"/>
      <c r="C16" s="134"/>
      <c r="D16" s="135"/>
      <c r="E16" s="136"/>
      <c r="F16" s="22"/>
      <c r="G16" s="15"/>
      <c r="H16" s="13"/>
      <c r="I16" s="134"/>
      <c r="J16" s="135"/>
      <c r="K16" s="135"/>
      <c r="L16" s="136"/>
      <c r="M16" s="21"/>
    </row>
    <row r="17" spans="1:13" ht="30" customHeight="1" x14ac:dyDescent="0.2">
      <c r="A17" s="8">
        <v>3</v>
      </c>
      <c r="B17" s="12"/>
      <c r="C17" s="137"/>
      <c r="D17" s="138"/>
      <c r="E17" s="139"/>
      <c r="F17" s="22"/>
      <c r="G17" s="15"/>
      <c r="H17" s="13"/>
      <c r="I17" s="134"/>
      <c r="J17" s="135"/>
      <c r="K17" s="135"/>
      <c r="L17" s="136"/>
      <c r="M17" s="21"/>
    </row>
    <row r="18" spans="1:13" ht="30" customHeight="1" x14ac:dyDescent="0.2">
      <c r="A18" s="8">
        <v>4</v>
      </c>
      <c r="B18" s="12"/>
      <c r="C18" s="134"/>
      <c r="D18" s="135"/>
      <c r="E18" s="136"/>
      <c r="F18" s="22"/>
      <c r="G18" s="15"/>
      <c r="H18" s="13"/>
      <c r="I18" s="134"/>
      <c r="J18" s="135"/>
      <c r="K18" s="135"/>
      <c r="L18" s="136"/>
      <c r="M18" s="21"/>
    </row>
    <row r="19" spans="1:13" ht="30" customHeight="1" x14ac:dyDescent="0.2">
      <c r="A19" s="8">
        <v>5</v>
      </c>
      <c r="B19" s="13"/>
      <c r="C19" s="134"/>
      <c r="D19" s="135"/>
      <c r="E19" s="136"/>
      <c r="F19" s="23"/>
      <c r="G19" s="13"/>
      <c r="H19" s="13"/>
      <c r="I19" s="134"/>
      <c r="J19" s="135"/>
      <c r="K19" s="135"/>
      <c r="L19" s="136"/>
      <c r="M19" s="13"/>
    </row>
  </sheetData>
  <mergeCells count="22">
    <mergeCell ref="I17:L17"/>
    <mergeCell ref="I18:L18"/>
    <mergeCell ref="I19:L19"/>
    <mergeCell ref="C17:E17"/>
    <mergeCell ref="C18:E18"/>
    <mergeCell ref="C19:E19"/>
    <mergeCell ref="I14:L14"/>
    <mergeCell ref="I15:L15"/>
    <mergeCell ref="I16:L16"/>
    <mergeCell ref="C14:E14"/>
    <mergeCell ref="C15:E15"/>
    <mergeCell ref="C16:E16"/>
    <mergeCell ref="G3:G5"/>
    <mergeCell ref="H3:I3"/>
    <mergeCell ref="J3:K3"/>
    <mergeCell ref="L3:M3"/>
    <mergeCell ref="A3:A5"/>
    <mergeCell ref="B3:B5"/>
    <mergeCell ref="C3:C5"/>
    <mergeCell ref="D3:D5"/>
    <mergeCell ref="E3:E5"/>
    <mergeCell ref="F3:F5"/>
  </mergeCells>
  <phoneticPr fontId="2"/>
  <printOptions horizontalCentered="1"/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</sheetPr>
  <dimension ref="A1:N16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2" width="14.44140625" style="1" customWidth="1"/>
    <col min="3" max="4" width="11.109375" style="4" customWidth="1"/>
    <col min="5" max="6" width="6.109375" style="1" customWidth="1"/>
    <col min="7" max="8" width="11.109375" style="1" customWidth="1"/>
    <col min="9" max="10" width="6.109375" style="1" customWidth="1"/>
    <col min="11" max="14" width="11.109375" style="1" customWidth="1"/>
    <col min="15" max="17" width="12.6640625" style="1" customWidth="1"/>
    <col min="18" max="18" width="1.6640625" style="1" customWidth="1"/>
    <col min="19" max="16384" width="9" style="1"/>
  </cols>
  <sheetData>
    <row r="1" spans="1:14" ht="12" customHeight="1" x14ac:dyDescent="0.2">
      <c r="A1" s="5" t="s">
        <v>67</v>
      </c>
    </row>
    <row r="2" spans="1:14" ht="24" customHeight="1" x14ac:dyDescent="0.2">
      <c r="A2" s="6" t="s">
        <v>23</v>
      </c>
      <c r="N2" s="3" t="s">
        <v>6</v>
      </c>
    </row>
    <row r="3" spans="1:14" ht="12" customHeight="1" x14ac:dyDescent="0.2">
      <c r="A3" s="119" t="s">
        <v>72</v>
      </c>
      <c r="B3" s="123" t="s">
        <v>24</v>
      </c>
      <c r="C3" s="140" t="s">
        <v>25</v>
      </c>
      <c r="D3" s="140" t="s">
        <v>28</v>
      </c>
      <c r="E3" s="88" t="s">
        <v>3</v>
      </c>
      <c r="F3" s="89"/>
      <c r="G3" s="89"/>
      <c r="H3" s="90"/>
      <c r="I3" s="88" t="s">
        <v>4</v>
      </c>
      <c r="J3" s="89"/>
      <c r="K3" s="89"/>
      <c r="L3" s="90"/>
      <c r="M3" s="126" t="s">
        <v>5</v>
      </c>
      <c r="N3" s="126"/>
    </row>
    <row r="4" spans="1:14" ht="36" customHeight="1" x14ac:dyDescent="0.2">
      <c r="A4" s="120"/>
      <c r="B4" s="123"/>
      <c r="C4" s="141"/>
      <c r="D4" s="141"/>
      <c r="E4" s="49" t="s">
        <v>26</v>
      </c>
      <c r="F4" s="49" t="s">
        <v>27</v>
      </c>
      <c r="G4" s="27" t="s">
        <v>87</v>
      </c>
      <c r="H4" s="27" t="s">
        <v>86</v>
      </c>
      <c r="I4" s="49" t="s">
        <v>26</v>
      </c>
      <c r="J4" s="49" t="s">
        <v>27</v>
      </c>
      <c r="K4" s="27" t="s">
        <v>87</v>
      </c>
      <c r="L4" s="27" t="s">
        <v>86</v>
      </c>
      <c r="M4" s="27" t="s">
        <v>87</v>
      </c>
      <c r="N4" s="27" t="s">
        <v>86</v>
      </c>
    </row>
    <row r="5" spans="1:14" ht="12" customHeight="1" x14ac:dyDescent="0.2">
      <c r="A5" s="121"/>
      <c r="B5" s="124"/>
      <c r="C5" s="141"/>
      <c r="D5" s="141"/>
      <c r="E5" s="50" t="s">
        <v>29</v>
      </c>
      <c r="F5" s="50" t="s">
        <v>30</v>
      </c>
      <c r="G5" s="33" t="s">
        <v>80</v>
      </c>
      <c r="H5" s="33" t="s">
        <v>80</v>
      </c>
      <c r="I5" s="50" t="s">
        <v>29</v>
      </c>
      <c r="J5" s="50" t="s">
        <v>30</v>
      </c>
      <c r="K5" s="33" t="s">
        <v>80</v>
      </c>
      <c r="L5" s="33" t="s">
        <v>80</v>
      </c>
      <c r="M5" s="33" t="s">
        <v>5</v>
      </c>
      <c r="N5" s="33" t="s">
        <v>5</v>
      </c>
    </row>
    <row r="6" spans="1:14" ht="36" customHeight="1" x14ac:dyDescent="0.2">
      <c r="A6" s="34">
        <v>1</v>
      </c>
      <c r="B6" s="35"/>
      <c r="C6" s="35"/>
      <c r="D6" s="35"/>
      <c r="E6" s="61"/>
      <c r="F6" s="51"/>
      <c r="G6" s="41">
        <f>直接人件費[[#This Row],[列5]]*直接人件費[[#This Row],[列6]]</f>
        <v>0</v>
      </c>
      <c r="H6" s="41">
        <f>直接人件費[[#This Row],[列7]]</f>
        <v>0</v>
      </c>
      <c r="I6" s="61"/>
      <c r="J6" s="51"/>
      <c r="K6" s="41">
        <f>直接人件費[[#This Row],[列9]]*直接人件費[[#This Row],[列10]]</f>
        <v>0</v>
      </c>
      <c r="L6" s="41">
        <f>直接人件費[[#This Row],[列11]]</f>
        <v>0</v>
      </c>
      <c r="M6" s="41">
        <f>直接人件費[[#This Row],[列7]]+直接人件費[[#This Row],[列11]]</f>
        <v>0</v>
      </c>
      <c r="N6" s="41">
        <f>直接人件費[[#This Row],[列8]]+直接人件費[[#This Row],[列12]]</f>
        <v>0</v>
      </c>
    </row>
    <row r="7" spans="1:14" ht="36" customHeight="1" x14ac:dyDescent="0.2">
      <c r="A7" s="34">
        <v>2</v>
      </c>
      <c r="B7" s="35"/>
      <c r="C7" s="35"/>
      <c r="D7" s="35"/>
      <c r="E7" s="61"/>
      <c r="F7" s="51"/>
      <c r="G7" s="41">
        <f>直接人件費[[#This Row],[列5]]*直接人件費[[#This Row],[列6]]</f>
        <v>0</v>
      </c>
      <c r="H7" s="41">
        <f>直接人件費[[#This Row],[列7]]</f>
        <v>0</v>
      </c>
      <c r="I7" s="61"/>
      <c r="J7" s="51"/>
      <c r="K7" s="41">
        <f>直接人件費[[#This Row],[列9]]*直接人件費[[#This Row],[列10]]</f>
        <v>0</v>
      </c>
      <c r="L7" s="41">
        <f>直接人件費[[#This Row],[列11]]</f>
        <v>0</v>
      </c>
      <c r="M7" s="41">
        <f>直接人件費[[#This Row],[列7]]+直接人件費[[#This Row],[列11]]</f>
        <v>0</v>
      </c>
      <c r="N7" s="41">
        <f>直接人件費[[#This Row],[列8]]+直接人件費[[#This Row],[列12]]</f>
        <v>0</v>
      </c>
    </row>
    <row r="8" spans="1:14" ht="36" customHeight="1" x14ac:dyDescent="0.2">
      <c r="A8" s="34">
        <v>3</v>
      </c>
      <c r="B8" s="35"/>
      <c r="C8" s="35"/>
      <c r="D8" s="35"/>
      <c r="E8" s="61"/>
      <c r="F8" s="51"/>
      <c r="G8" s="41">
        <f>直接人件費[[#This Row],[列5]]*直接人件費[[#This Row],[列6]]</f>
        <v>0</v>
      </c>
      <c r="H8" s="41">
        <f>直接人件費[[#This Row],[列7]]</f>
        <v>0</v>
      </c>
      <c r="I8" s="61"/>
      <c r="J8" s="51"/>
      <c r="K8" s="41">
        <f>直接人件費[[#This Row],[列9]]*直接人件費[[#This Row],[列10]]</f>
        <v>0</v>
      </c>
      <c r="L8" s="41">
        <f>直接人件費[[#This Row],[列11]]</f>
        <v>0</v>
      </c>
      <c r="M8" s="41">
        <f>直接人件費[[#This Row],[列7]]+直接人件費[[#This Row],[列11]]</f>
        <v>0</v>
      </c>
      <c r="N8" s="41">
        <f>直接人件費[[#This Row],[列8]]+直接人件費[[#This Row],[列12]]</f>
        <v>0</v>
      </c>
    </row>
    <row r="9" spans="1:14" ht="36" customHeight="1" x14ac:dyDescent="0.2">
      <c r="A9" s="34">
        <v>4</v>
      </c>
      <c r="B9" s="35"/>
      <c r="C9" s="35"/>
      <c r="D9" s="35"/>
      <c r="E9" s="61"/>
      <c r="F9" s="51"/>
      <c r="G9" s="41">
        <f>直接人件費[[#This Row],[列5]]*直接人件費[[#This Row],[列6]]</f>
        <v>0</v>
      </c>
      <c r="H9" s="41">
        <f>直接人件費[[#This Row],[列7]]</f>
        <v>0</v>
      </c>
      <c r="I9" s="61"/>
      <c r="J9" s="51"/>
      <c r="K9" s="41">
        <f>直接人件費[[#This Row],[列9]]*直接人件費[[#This Row],[列10]]</f>
        <v>0</v>
      </c>
      <c r="L9" s="41">
        <f>直接人件費[[#This Row],[列11]]</f>
        <v>0</v>
      </c>
      <c r="M9" s="41">
        <f>直接人件費[[#This Row],[列7]]+直接人件費[[#This Row],[列11]]</f>
        <v>0</v>
      </c>
      <c r="N9" s="41">
        <f>直接人件費[[#This Row],[列8]]+直接人件費[[#This Row],[列12]]</f>
        <v>0</v>
      </c>
    </row>
    <row r="10" spans="1:14" ht="36" customHeight="1" x14ac:dyDescent="0.2">
      <c r="A10" s="34">
        <v>5</v>
      </c>
      <c r="B10" s="35"/>
      <c r="C10" s="35"/>
      <c r="D10" s="35"/>
      <c r="E10" s="61"/>
      <c r="F10" s="51"/>
      <c r="G10" s="41">
        <f>直接人件費[[#This Row],[列5]]*直接人件費[[#This Row],[列6]]</f>
        <v>0</v>
      </c>
      <c r="H10" s="41">
        <f>直接人件費[[#This Row],[列7]]</f>
        <v>0</v>
      </c>
      <c r="I10" s="61"/>
      <c r="J10" s="51"/>
      <c r="K10" s="41">
        <f>直接人件費[[#This Row],[列9]]*直接人件費[[#This Row],[列10]]</f>
        <v>0</v>
      </c>
      <c r="L10" s="41">
        <f>直接人件費[[#This Row],[列11]]</f>
        <v>0</v>
      </c>
      <c r="M10" s="41">
        <f>直接人件費[[#This Row],[列7]]+直接人件費[[#This Row],[列11]]</f>
        <v>0</v>
      </c>
      <c r="N10" s="41">
        <f>直接人件費[[#This Row],[列8]]+直接人件費[[#This Row],[列12]]</f>
        <v>0</v>
      </c>
    </row>
    <row r="11" spans="1:14" ht="36" customHeight="1" x14ac:dyDescent="0.2">
      <c r="A11" s="34">
        <v>6</v>
      </c>
      <c r="B11" s="35"/>
      <c r="C11" s="35"/>
      <c r="D11" s="35"/>
      <c r="E11" s="61"/>
      <c r="F11" s="51"/>
      <c r="G11" s="41">
        <f>直接人件費[[#This Row],[列5]]*直接人件費[[#This Row],[列6]]</f>
        <v>0</v>
      </c>
      <c r="H11" s="41">
        <f>直接人件費[[#This Row],[列7]]</f>
        <v>0</v>
      </c>
      <c r="I11" s="61"/>
      <c r="J11" s="51"/>
      <c r="K11" s="41">
        <f>直接人件費[[#This Row],[列9]]*直接人件費[[#This Row],[列10]]</f>
        <v>0</v>
      </c>
      <c r="L11" s="41">
        <f>直接人件費[[#This Row],[列11]]</f>
        <v>0</v>
      </c>
      <c r="M11" s="41">
        <f>直接人件費[[#This Row],[列7]]+直接人件費[[#This Row],[列11]]</f>
        <v>0</v>
      </c>
      <c r="N11" s="41">
        <f>直接人件費[[#This Row],[列8]]+直接人件費[[#This Row],[列12]]</f>
        <v>0</v>
      </c>
    </row>
    <row r="12" spans="1:14" ht="36" customHeight="1" x14ac:dyDescent="0.2">
      <c r="A12" s="34">
        <v>7</v>
      </c>
      <c r="B12" s="31"/>
      <c r="C12" s="48"/>
      <c r="D12" s="48"/>
      <c r="E12" s="61"/>
      <c r="F12" s="51"/>
      <c r="G12" s="41">
        <f>直接人件費[[#This Row],[列5]]*直接人件費[[#This Row],[列6]]</f>
        <v>0</v>
      </c>
      <c r="H12" s="41">
        <f>直接人件費[[#This Row],[列7]]</f>
        <v>0</v>
      </c>
      <c r="I12" s="61"/>
      <c r="J12" s="51"/>
      <c r="K12" s="41">
        <f>直接人件費[[#This Row],[列9]]*直接人件費[[#This Row],[列10]]</f>
        <v>0</v>
      </c>
      <c r="L12" s="41">
        <f>直接人件費[[#This Row],[列11]]</f>
        <v>0</v>
      </c>
      <c r="M12" s="41">
        <f>直接人件費[[#This Row],[列7]]+直接人件費[[#This Row],[列11]]</f>
        <v>0</v>
      </c>
      <c r="N12" s="41">
        <f>直接人件費[[#This Row],[列8]]+直接人件費[[#This Row],[列12]]</f>
        <v>0</v>
      </c>
    </row>
    <row r="13" spans="1:14" ht="36" customHeight="1" x14ac:dyDescent="0.2">
      <c r="A13" s="34">
        <v>8</v>
      </c>
      <c r="B13" s="31"/>
      <c r="C13" s="48"/>
      <c r="D13" s="48"/>
      <c r="E13" s="61"/>
      <c r="F13" s="51"/>
      <c r="G13" s="41">
        <f>直接人件費[[#This Row],[列5]]*直接人件費[[#This Row],[列6]]</f>
        <v>0</v>
      </c>
      <c r="H13" s="41">
        <f>直接人件費[[#This Row],[列7]]</f>
        <v>0</v>
      </c>
      <c r="I13" s="61"/>
      <c r="J13" s="51"/>
      <c r="K13" s="41">
        <f>直接人件費[[#This Row],[列9]]*直接人件費[[#This Row],[列10]]</f>
        <v>0</v>
      </c>
      <c r="L13" s="41">
        <f>直接人件費[[#This Row],[列11]]</f>
        <v>0</v>
      </c>
      <c r="M13" s="41">
        <f>直接人件費[[#This Row],[列7]]+直接人件費[[#This Row],[列11]]</f>
        <v>0</v>
      </c>
      <c r="N13" s="41">
        <f>直接人件費[[#This Row],[列8]]+直接人件費[[#This Row],[列12]]</f>
        <v>0</v>
      </c>
    </row>
    <row r="14" spans="1:14" ht="36" customHeight="1" x14ac:dyDescent="0.2">
      <c r="A14" s="34">
        <v>9</v>
      </c>
      <c r="B14" s="31"/>
      <c r="C14" s="48"/>
      <c r="D14" s="48"/>
      <c r="E14" s="61"/>
      <c r="F14" s="51"/>
      <c r="G14" s="41">
        <f>直接人件費[[#This Row],[列5]]*直接人件費[[#This Row],[列6]]</f>
        <v>0</v>
      </c>
      <c r="H14" s="41">
        <f>直接人件費[[#This Row],[列7]]</f>
        <v>0</v>
      </c>
      <c r="I14" s="61"/>
      <c r="J14" s="51"/>
      <c r="K14" s="41">
        <f>直接人件費[[#This Row],[列9]]*直接人件費[[#This Row],[列10]]</f>
        <v>0</v>
      </c>
      <c r="L14" s="41">
        <f>直接人件費[[#This Row],[列11]]</f>
        <v>0</v>
      </c>
      <c r="M14" s="41">
        <f>直接人件費[[#This Row],[列7]]+直接人件費[[#This Row],[列11]]</f>
        <v>0</v>
      </c>
      <c r="N14" s="41">
        <f>直接人件費[[#This Row],[列8]]+直接人件費[[#This Row],[列12]]</f>
        <v>0</v>
      </c>
    </row>
    <row r="15" spans="1:14" ht="36" customHeight="1" x14ac:dyDescent="0.2">
      <c r="A15" s="34">
        <v>10</v>
      </c>
      <c r="B15" s="31"/>
      <c r="C15" s="48"/>
      <c r="D15" s="48"/>
      <c r="E15" s="61"/>
      <c r="F15" s="51"/>
      <c r="G15" s="41">
        <f>直接人件費[[#This Row],[列5]]*直接人件費[[#This Row],[列6]]</f>
        <v>0</v>
      </c>
      <c r="H15" s="41">
        <f>直接人件費[[#This Row],[列7]]</f>
        <v>0</v>
      </c>
      <c r="I15" s="61"/>
      <c r="J15" s="51"/>
      <c r="K15" s="41">
        <f>直接人件費[[#This Row],[列9]]*直接人件費[[#This Row],[列10]]</f>
        <v>0</v>
      </c>
      <c r="L15" s="41">
        <f>直接人件費[[#This Row],[列11]]</f>
        <v>0</v>
      </c>
      <c r="M15" s="41">
        <f>直接人件費[[#This Row],[列7]]+直接人件費[[#This Row],[列11]]</f>
        <v>0</v>
      </c>
      <c r="N15" s="41">
        <f>直接人件費[[#This Row],[列8]]+直接人件費[[#This Row],[列12]]</f>
        <v>0</v>
      </c>
    </row>
    <row r="16" spans="1:14" ht="24" customHeight="1" x14ac:dyDescent="0.2">
      <c r="A16" s="34"/>
      <c r="B16" s="31"/>
      <c r="C16" s="39"/>
      <c r="D16" s="40" t="s">
        <v>85</v>
      </c>
      <c r="E16" s="59"/>
      <c r="F16" s="59"/>
      <c r="G16" s="41">
        <f>SUBTOTAL(109,直接人件費[列7])</f>
        <v>0</v>
      </c>
      <c r="H16" s="41">
        <f>SUBTOTAL(109,直接人件費[列8])</f>
        <v>0</v>
      </c>
      <c r="I16" s="60"/>
      <c r="J16" s="60"/>
      <c r="K16" s="41">
        <f>SUBTOTAL(109,直接人件費[列11])</f>
        <v>0</v>
      </c>
      <c r="L16" s="41">
        <f>SUBTOTAL(109,直接人件費[列12])</f>
        <v>0</v>
      </c>
      <c r="M16" s="41">
        <f>SUBTOTAL(109,直接人件費[列13])</f>
        <v>0</v>
      </c>
      <c r="N16" s="41">
        <f>SUBTOTAL(109,直接人件費[列14])</f>
        <v>0</v>
      </c>
    </row>
  </sheetData>
  <mergeCells count="7">
    <mergeCell ref="M3:N3"/>
    <mergeCell ref="E3:H3"/>
    <mergeCell ref="I3:L3"/>
    <mergeCell ref="D3:D5"/>
    <mergeCell ref="A3:A5"/>
    <mergeCell ref="B3:B5"/>
    <mergeCell ref="C3:C5"/>
  </mergeCells>
  <phoneticPr fontId="2"/>
  <printOptions horizontalCentered="1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CCC"/>
  </sheetPr>
  <dimension ref="A1:P19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2" width="13.88671875" style="1" customWidth="1"/>
    <col min="3" max="3" width="11.109375" style="1" customWidth="1"/>
    <col min="4" max="5" width="2.77734375" style="2" customWidth="1"/>
    <col min="6" max="7" width="5.5546875" style="4" customWidth="1"/>
    <col min="8" max="8" width="2.77734375" style="4" customWidth="1"/>
    <col min="9" max="10" width="8.33203125" style="1" customWidth="1"/>
    <col min="11" max="16" width="11.109375" style="1" customWidth="1"/>
    <col min="17" max="19" width="12.6640625" style="1" customWidth="1"/>
    <col min="20" max="20" width="1.6640625" style="1" customWidth="1"/>
    <col min="21" max="16384" width="9" style="1"/>
  </cols>
  <sheetData>
    <row r="1" spans="1:16" ht="12" customHeight="1" x14ac:dyDescent="0.2">
      <c r="A1" s="5" t="s">
        <v>67</v>
      </c>
    </row>
    <row r="2" spans="1:16" ht="24" customHeight="1" x14ac:dyDescent="0.2">
      <c r="A2" s="6" t="s">
        <v>21</v>
      </c>
      <c r="P2" s="3" t="s">
        <v>6</v>
      </c>
    </row>
    <row r="3" spans="1:16" ht="12" customHeight="1" x14ac:dyDescent="0.2">
      <c r="A3" s="119" t="s">
        <v>73</v>
      </c>
      <c r="B3" s="123" t="s">
        <v>39</v>
      </c>
      <c r="C3" s="124" t="s">
        <v>88</v>
      </c>
      <c r="D3" s="144" t="s">
        <v>31</v>
      </c>
      <c r="E3" s="147" t="s">
        <v>32</v>
      </c>
      <c r="F3" s="127" t="s">
        <v>19</v>
      </c>
      <c r="G3" s="127" t="s">
        <v>20</v>
      </c>
      <c r="H3" s="127" t="s">
        <v>33</v>
      </c>
      <c r="I3" s="123" t="s">
        <v>8</v>
      </c>
      <c r="J3" s="123" t="s">
        <v>57</v>
      </c>
      <c r="K3" s="88" t="s">
        <v>3</v>
      </c>
      <c r="L3" s="90"/>
      <c r="M3" s="88" t="s">
        <v>4</v>
      </c>
      <c r="N3" s="90"/>
      <c r="O3" s="88" t="s">
        <v>5</v>
      </c>
      <c r="P3" s="90"/>
    </row>
    <row r="4" spans="1:16" ht="36" customHeight="1" x14ac:dyDescent="0.2">
      <c r="A4" s="120"/>
      <c r="B4" s="123"/>
      <c r="C4" s="125"/>
      <c r="D4" s="145"/>
      <c r="E4" s="148"/>
      <c r="F4" s="128"/>
      <c r="G4" s="128"/>
      <c r="H4" s="128"/>
      <c r="I4" s="123"/>
      <c r="J4" s="123"/>
      <c r="K4" s="27" t="s">
        <v>87</v>
      </c>
      <c r="L4" s="27" t="s">
        <v>86</v>
      </c>
      <c r="M4" s="27" t="s">
        <v>87</v>
      </c>
      <c r="N4" s="27" t="s">
        <v>86</v>
      </c>
      <c r="O4" s="27" t="s">
        <v>87</v>
      </c>
      <c r="P4" s="27" t="s">
        <v>86</v>
      </c>
    </row>
    <row r="5" spans="1:16" ht="12" customHeight="1" x14ac:dyDescent="0.2">
      <c r="A5" s="120"/>
      <c r="B5" s="123"/>
      <c r="C5" s="142"/>
      <c r="D5" s="146"/>
      <c r="E5" s="149"/>
      <c r="F5" s="143"/>
      <c r="G5" s="143"/>
      <c r="H5" s="143"/>
      <c r="I5" s="123"/>
      <c r="J5" s="123"/>
      <c r="K5" s="28" t="s">
        <v>0</v>
      </c>
      <c r="L5" s="28" t="s">
        <v>1</v>
      </c>
      <c r="M5" s="28" t="s">
        <v>0</v>
      </c>
      <c r="N5" s="28" t="s">
        <v>1</v>
      </c>
      <c r="O5" s="28" t="s">
        <v>5</v>
      </c>
      <c r="P5" s="28" t="s">
        <v>5</v>
      </c>
    </row>
    <row r="6" spans="1:16" ht="36" customHeight="1" x14ac:dyDescent="0.2">
      <c r="A6" s="34">
        <v>1</v>
      </c>
      <c r="B6" s="35"/>
      <c r="C6" s="35"/>
      <c r="D6" s="54"/>
      <c r="E6" s="54"/>
      <c r="F6" s="57"/>
      <c r="G6" s="55"/>
      <c r="H6" s="55"/>
      <c r="I6" s="32"/>
      <c r="J6" s="32"/>
      <c r="K6" s="41"/>
      <c r="L6" s="41"/>
      <c r="M6" s="41"/>
      <c r="N6" s="41"/>
      <c r="O6" s="41">
        <f>設備導入費[[#This Row],[列11]]+設備導入費[[#This Row],[列13]]</f>
        <v>0</v>
      </c>
      <c r="P6" s="41">
        <f>設備導入費[[#This Row],[列12]]+設備導入費[[#This Row],[列14]]</f>
        <v>0</v>
      </c>
    </row>
    <row r="7" spans="1:16" ht="36" customHeight="1" x14ac:dyDescent="0.2">
      <c r="A7" s="34">
        <v>2</v>
      </c>
      <c r="B7" s="35"/>
      <c r="C7" s="35"/>
      <c r="D7" s="54"/>
      <c r="E7" s="54"/>
      <c r="F7" s="57"/>
      <c r="G7" s="55"/>
      <c r="H7" s="55"/>
      <c r="I7" s="32"/>
      <c r="J7" s="32"/>
      <c r="K7" s="41"/>
      <c r="L7" s="41"/>
      <c r="M7" s="41"/>
      <c r="N7" s="41"/>
      <c r="O7" s="41">
        <f>設備導入費[[#This Row],[列11]]+設備導入費[[#This Row],[列13]]</f>
        <v>0</v>
      </c>
      <c r="P7" s="41">
        <f>設備導入費[[#This Row],[列12]]+設備導入費[[#This Row],[列14]]</f>
        <v>0</v>
      </c>
    </row>
    <row r="8" spans="1:16" ht="36" customHeight="1" x14ac:dyDescent="0.2">
      <c r="A8" s="34">
        <v>3</v>
      </c>
      <c r="B8" s="35"/>
      <c r="C8" s="35"/>
      <c r="D8" s="54"/>
      <c r="E8" s="54"/>
      <c r="F8" s="57"/>
      <c r="G8" s="55"/>
      <c r="H8" s="55"/>
      <c r="I8" s="32"/>
      <c r="J8" s="32"/>
      <c r="K8" s="41"/>
      <c r="L8" s="41"/>
      <c r="M8" s="41"/>
      <c r="N8" s="41"/>
      <c r="O8" s="41">
        <f>設備導入費[[#This Row],[列11]]+設備導入費[[#This Row],[列13]]</f>
        <v>0</v>
      </c>
      <c r="P8" s="41">
        <f>設備導入費[[#This Row],[列12]]+設備導入費[[#This Row],[列14]]</f>
        <v>0</v>
      </c>
    </row>
    <row r="9" spans="1:16" ht="36" customHeight="1" x14ac:dyDescent="0.2">
      <c r="A9" s="34">
        <v>4</v>
      </c>
      <c r="B9" s="35"/>
      <c r="C9" s="35"/>
      <c r="D9" s="54"/>
      <c r="E9" s="54"/>
      <c r="F9" s="57"/>
      <c r="G9" s="55"/>
      <c r="H9" s="55"/>
      <c r="I9" s="32"/>
      <c r="J9" s="32"/>
      <c r="K9" s="41"/>
      <c r="L9" s="41"/>
      <c r="M9" s="41"/>
      <c r="N9" s="41"/>
      <c r="O9" s="41">
        <f>設備導入費[[#This Row],[列11]]+設備導入費[[#This Row],[列13]]</f>
        <v>0</v>
      </c>
      <c r="P9" s="41">
        <f>設備導入費[[#This Row],[列12]]+設備導入費[[#This Row],[列14]]</f>
        <v>0</v>
      </c>
    </row>
    <row r="10" spans="1:16" ht="36" customHeight="1" x14ac:dyDescent="0.2">
      <c r="A10" s="34">
        <v>5</v>
      </c>
      <c r="B10" s="31"/>
      <c r="C10" s="31"/>
      <c r="D10" s="52"/>
      <c r="E10" s="52"/>
      <c r="F10" s="58"/>
      <c r="G10" s="56"/>
      <c r="H10" s="56"/>
      <c r="I10" s="32"/>
      <c r="J10" s="32"/>
      <c r="K10" s="41"/>
      <c r="L10" s="41"/>
      <c r="M10" s="41"/>
      <c r="N10" s="41"/>
      <c r="O10" s="41">
        <f>設備導入費[[#This Row],[列11]]+設備導入費[[#This Row],[列13]]</f>
        <v>0</v>
      </c>
      <c r="P10" s="41">
        <f>設備導入費[[#This Row],[列12]]+設備導入費[[#This Row],[列14]]</f>
        <v>0</v>
      </c>
    </row>
    <row r="11" spans="1:16" ht="24" customHeight="1" x14ac:dyDescent="0.2">
      <c r="A11" s="30"/>
      <c r="B11" s="39"/>
      <c r="C11" s="39"/>
      <c r="D11" s="39"/>
      <c r="E11" s="39"/>
      <c r="F11" s="39"/>
      <c r="G11" s="39"/>
      <c r="H11" s="39"/>
      <c r="I11" s="39"/>
      <c r="J11" s="40" t="s">
        <v>85</v>
      </c>
      <c r="K11" s="62">
        <f>SUBTOTAL(109,設備導入費[列11])</f>
        <v>0</v>
      </c>
      <c r="L11" s="62">
        <f>SUBTOTAL(109,設備導入費[列12])</f>
        <v>0</v>
      </c>
      <c r="M11" s="62">
        <f>SUBTOTAL(109,設備導入費[列13])</f>
        <v>0</v>
      </c>
      <c r="N11" s="62">
        <f>SUBTOTAL(109,設備導入費[列14])</f>
        <v>0</v>
      </c>
      <c r="O11" s="62">
        <f>SUBTOTAL(109,設備導入費[列15])</f>
        <v>0</v>
      </c>
      <c r="P11" s="62">
        <f>SUBTOTAL(109,設備導入費[列16])</f>
        <v>0</v>
      </c>
    </row>
    <row r="12" spans="1:16" ht="12" customHeight="1" x14ac:dyDescent="0.2"/>
    <row r="13" spans="1:16" ht="30" customHeight="1" x14ac:dyDescent="0.2">
      <c r="A13" s="5" t="s">
        <v>56</v>
      </c>
    </row>
    <row r="14" spans="1:16" ht="30" customHeight="1" x14ac:dyDescent="0.2">
      <c r="A14" s="42"/>
      <c r="B14" s="43" t="s">
        <v>18</v>
      </c>
      <c r="C14" s="88" t="s">
        <v>49</v>
      </c>
      <c r="D14" s="89"/>
      <c r="E14" s="89"/>
      <c r="F14" s="90"/>
      <c r="G14" s="88" t="s">
        <v>42</v>
      </c>
      <c r="H14" s="89"/>
      <c r="I14" s="90"/>
      <c r="J14" s="43" t="s">
        <v>43</v>
      </c>
      <c r="K14" s="43" t="s">
        <v>44</v>
      </c>
      <c r="L14" s="126" t="s">
        <v>45</v>
      </c>
      <c r="M14" s="126"/>
      <c r="N14" s="126"/>
      <c r="O14" s="126"/>
      <c r="P14" s="69" t="s">
        <v>47</v>
      </c>
    </row>
    <row r="15" spans="1:16" ht="30" customHeight="1" x14ac:dyDescent="0.2">
      <c r="A15" s="8">
        <v>1</v>
      </c>
      <c r="B15" s="12"/>
      <c r="C15" s="150"/>
      <c r="D15" s="151"/>
      <c r="E15" s="151"/>
      <c r="F15" s="152"/>
      <c r="G15" s="137"/>
      <c r="H15" s="138"/>
      <c r="I15" s="139"/>
      <c r="J15" s="15"/>
      <c r="K15" s="13"/>
      <c r="L15" s="134"/>
      <c r="M15" s="135"/>
      <c r="N15" s="135"/>
      <c r="O15" s="136"/>
      <c r="P15" s="21"/>
    </row>
    <row r="16" spans="1:16" ht="30" customHeight="1" x14ac:dyDescent="0.2">
      <c r="A16" s="8">
        <v>2</v>
      </c>
      <c r="B16" s="12"/>
      <c r="C16" s="150"/>
      <c r="D16" s="151"/>
      <c r="E16" s="151"/>
      <c r="F16" s="152"/>
      <c r="G16" s="137"/>
      <c r="H16" s="138"/>
      <c r="I16" s="139"/>
      <c r="J16" s="15"/>
      <c r="K16" s="13"/>
      <c r="L16" s="134"/>
      <c r="M16" s="135"/>
      <c r="N16" s="135"/>
      <c r="O16" s="136"/>
      <c r="P16" s="21"/>
    </row>
    <row r="17" spans="1:16" ht="30" customHeight="1" x14ac:dyDescent="0.2">
      <c r="A17" s="8">
        <v>3</v>
      </c>
      <c r="B17" s="12"/>
      <c r="C17" s="150"/>
      <c r="D17" s="151"/>
      <c r="E17" s="151"/>
      <c r="F17" s="152"/>
      <c r="G17" s="137"/>
      <c r="H17" s="138"/>
      <c r="I17" s="139"/>
      <c r="J17" s="15"/>
      <c r="K17" s="13"/>
      <c r="L17" s="134"/>
      <c r="M17" s="135"/>
      <c r="N17" s="135"/>
      <c r="O17" s="136"/>
      <c r="P17" s="21"/>
    </row>
    <row r="18" spans="1:16" ht="30" customHeight="1" x14ac:dyDescent="0.2">
      <c r="A18" s="8">
        <v>4</v>
      </c>
      <c r="B18" s="13"/>
      <c r="C18" s="134"/>
      <c r="D18" s="135"/>
      <c r="E18" s="135"/>
      <c r="F18" s="136"/>
      <c r="G18" s="137"/>
      <c r="H18" s="138"/>
      <c r="I18" s="139"/>
      <c r="J18" s="15"/>
      <c r="K18" s="13"/>
      <c r="L18" s="132"/>
      <c r="M18" s="132"/>
      <c r="N18" s="132"/>
      <c r="O18" s="132"/>
      <c r="P18" s="21"/>
    </row>
    <row r="19" spans="1:16" ht="30" customHeight="1" x14ac:dyDescent="0.2">
      <c r="A19" s="8">
        <v>5</v>
      </c>
      <c r="B19" s="13"/>
      <c r="C19" s="129"/>
      <c r="D19" s="130"/>
      <c r="E19" s="130"/>
      <c r="F19" s="131"/>
      <c r="G19" s="153"/>
      <c r="H19" s="154"/>
      <c r="I19" s="155"/>
      <c r="J19" s="13"/>
      <c r="K19" s="13"/>
      <c r="L19" s="132"/>
      <c r="M19" s="132"/>
      <c r="N19" s="132"/>
      <c r="O19" s="132"/>
      <c r="P19" s="13"/>
    </row>
  </sheetData>
  <mergeCells count="31">
    <mergeCell ref="C14:F14"/>
    <mergeCell ref="C15:F15"/>
    <mergeCell ref="C16:F16"/>
    <mergeCell ref="L17:O17"/>
    <mergeCell ref="L18:O18"/>
    <mergeCell ref="G14:I14"/>
    <mergeCell ref="G15:I15"/>
    <mergeCell ref="G16:I16"/>
    <mergeCell ref="L14:O14"/>
    <mergeCell ref="L15:O15"/>
    <mergeCell ref="L16:O16"/>
    <mergeCell ref="L19:O19"/>
    <mergeCell ref="G17:I17"/>
    <mergeCell ref="G18:I18"/>
    <mergeCell ref="C17:F17"/>
    <mergeCell ref="C18:F18"/>
    <mergeCell ref="C19:F19"/>
    <mergeCell ref="G19:I19"/>
    <mergeCell ref="J3:J5"/>
    <mergeCell ref="K3:L3"/>
    <mergeCell ref="M3:N3"/>
    <mergeCell ref="O3:P3"/>
    <mergeCell ref="D3:D5"/>
    <mergeCell ref="E3:E5"/>
    <mergeCell ref="G3:G5"/>
    <mergeCell ref="I3:I5"/>
    <mergeCell ref="A3:A5"/>
    <mergeCell ref="B3:B5"/>
    <mergeCell ref="C3:C5"/>
    <mergeCell ref="F3:F5"/>
    <mergeCell ref="H3:H5"/>
  </mergeCells>
  <phoneticPr fontId="2"/>
  <dataValidations count="1">
    <dataValidation type="list" allowBlank="1" showInputMessage="1" showErrorMessage="1" sqref="D6:E10">
      <formula1>"○"</formula1>
    </dataValidation>
  </dataValidations>
  <printOptions horizontalCentered="1"/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9FFCC"/>
  </sheetPr>
  <dimension ref="A1:K15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3" width="16.6640625" style="1" customWidth="1"/>
    <col min="4" max="5" width="13.88671875" style="1" customWidth="1"/>
    <col min="6" max="11" width="11.109375" style="1" customWidth="1"/>
    <col min="12" max="14" width="12.6640625" style="1" customWidth="1"/>
    <col min="15" max="15" width="1.6640625" style="1" customWidth="1"/>
    <col min="16" max="16384" width="9" style="1"/>
  </cols>
  <sheetData>
    <row r="1" spans="1:11" ht="12" customHeight="1" x14ac:dyDescent="0.2">
      <c r="A1" s="5" t="s">
        <v>67</v>
      </c>
    </row>
    <row r="2" spans="1:11" ht="24" customHeight="1" x14ac:dyDescent="0.2">
      <c r="A2" s="6" t="s">
        <v>13</v>
      </c>
      <c r="K2" s="3" t="s">
        <v>6</v>
      </c>
    </row>
    <row r="3" spans="1:11" ht="12" customHeight="1" x14ac:dyDescent="0.2">
      <c r="A3" s="119" t="s">
        <v>74</v>
      </c>
      <c r="B3" s="123" t="s">
        <v>37</v>
      </c>
      <c r="C3" s="124" t="s">
        <v>36</v>
      </c>
      <c r="D3" s="123" t="s">
        <v>35</v>
      </c>
      <c r="E3" s="123" t="s">
        <v>34</v>
      </c>
      <c r="F3" s="88" t="s">
        <v>3</v>
      </c>
      <c r="G3" s="90"/>
      <c r="H3" s="88" t="s">
        <v>4</v>
      </c>
      <c r="I3" s="90"/>
      <c r="J3" s="88" t="s">
        <v>5</v>
      </c>
      <c r="K3" s="90"/>
    </row>
    <row r="4" spans="1:11" ht="36" customHeight="1" x14ac:dyDescent="0.2">
      <c r="A4" s="120"/>
      <c r="B4" s="123"/>
      <c r="C4" s="125"/>
      <c r="D4" s="123"/>
      <c r="E4" s="123"/>
      <c r="F4" s="27" t="s">
        <v>87</v>
      </c>
      <c r="G4" s="27" t="s">
        <v>86</v>
      </c>
      <c r="H4" s="27" t="s">
        <v>87</v>
      </c>
      <c r="I4" s="27" t="s">
        <v>86</v>
      </c>
      <c r="J4" s="27" t="s">
        <v>87</v>
      </c>
      <c r="K4" s="27" t="s">
        <v>86</v>
      </c>
    </row>
    <row r="5" spans="1:11" ht="12" customHeight="1" x14ac:dyDescent="0.2">
      <c r="A5" s="121"/>
      <c r="B5" s="124"/>
      <c r="C5" s="125"/>
      <c r="D5" s="124"/>
      <c r="E5" s="124"/>
      <c r="F5" s="33" t="s">
        <v>0</v>
      </c>
      <c r="G5" s="33" t="s">
        <v>1</v>
      </c>
      <c r="H5" s="33" t="s">
        <v>0</v>
      </c>
      <c r="I5" s="33" t="s">
        <v>1</v>
      </c>
      <c r="J5" s="33" t="s">
        <v>5</v>
      </c>
      <c r="K5" s="33" t="s">
        <v>5</v>
      </c>
    </row>
    <row r="6" spans="1:11" ht="36" customHeight="1" x14ac:dyDescent="0.2">
      <c r="A6" s="34">
        <v>1</v>
      </c>
      <c r="B6" s="35"/>
      <c r="C6" s="35"/>
      <c r="D6" s="32"/>
      <c r="E6" s="32"/>
      <c r="F6" s="41"/>
      <c r="G6" s="41"/>
      <c r="H6" s="41"/>
      <c r="I6" s="41"/>
      <c r="J6" s="41">
        <f>規格認証費[[#This Row],[列6]]+規格認証費[[#This Row],[列8]]</f>
        <v>0</v>
      </c>
      <c r="K6" s="41">
        <f>規格認証費[[#This Row],[列7]]+規格認証費[[#This Row],[列9]]</f>
        <v>0</v>
      </c>
    </row>
    <row r="7" spans="1:11" ht="36" customHeight="1" x14ac:dyDescent="0.2">
      <c r="A7" s="34">
        <v>2</v>
      </c>
      <c r="B7" s="31"/>
      <c r="C7" s="31"/>
      <c r="D7" s="32"/>
      <c r="E7" s="32"/>
      <c r="F7" s="41"/>
      <c r="G7" s="41"/>
      <c r="H7" s="41"/>
      <c r="I7" s="41"/>
      <c r="J7" s="41">
        <f>規格認証費[[#This Row],[列6]]+規格認証費[[#This Row],[列8]]</f>
        <v>0</v>
      </c>
      <c r="K7" s="41">
        <f>規格認証費[[#This Row],[列7]]+規格認証費[[#This Row],[列9]]</f>
        <v>0</v>
      </c>
    </row>
    <row r="8" spans="1:11" ht="36" customHeight="1" x14ac:dyDescent="0.2">
      <c r="A8" s="34">
        <v>3</v>
      </c>
      <c r="B8" s="31"/>
      <c r="C8" s="31"/>
      <c r="D8" s="32"/>
      <c r="E8" s="32"/>
      <c r="F8" s="41"/>
      <c r="G8" s="41"/>
      <c r="H8" s="41"/>
      <c r="I8" s="41"/>
      <c r="J8" s="41">
        <f>規格認証費[[#This Row],[列6]]+規格認証費[[#This Row],[列8]]</f>
        <v>0</v>
      </c>
      <c r="K8" s="41">
        <f>規格認証費[[#This Row],[列7]]+規格認証費[[#This Row],[列9]]</f>
        <v>0</v>
      </c>
    </row>
    <row r="9" spans="1:11" ht="24" customHeight="1" x14ac:dyDescent="0.2">
      <c r="A9" s="34"/>
      <c r="B9" s="37"/>
      <c r="C9" s="38"/>
      <c r="D9" s="39"/>
      <c r="E9" s="40" t="s">
        <v>85</v>
      </c>
      <c r="F9" s="63">
        <f>SUBTOTAL(109,規格認証費[列6])</f>
        <v>0</v>
      </c>
      <c r="G9" s="63">
        <f>SUBTOTAL(109,規格認証費[列7])</f>
        <v>0</v>
      </c>
      <c r="H9" s="63">
        <f>SUBTOTAL(109,規格認証費[列8])</f>
        <v>0</v>
      </c>
      <c r="I9" s="63">
        <f>SUBTOTAL(109,規格認証費[列9])</f>
        <v>0</v>
      </c>
      <c r="J9" s="63">
        <f>SUBTOTAL(109,規格認証費[列10])</f>
        <v>0</v>
      </c>
      <c r="K9" s="63">
        <f>SUBTOTAL(109,規格認証費[列11])</f>
        <v>0</v>
      </c>
    </row>
    <row r="10" spans="1:11" ht="12" customHeight="1" x14ac:dyDescent="0.2"/>
    <row r="11" spans="1:11" ht="30" customHeight="1" x14ac:dyDescent="0.2">
      <c r="A11" s="5" t="s">
        <v>54</v>
      </c>
    </row>
    <row r="12" spans="1:11" ht="30" customHeight="1" x14ac:dyDescent="0.2">
      <c r="A12" s="42"/>
      <c r="B12" s="43" t="s">
        <v>34</v>
      </c>
      <c r="C12" s="43" t="s">
        <v>55</v>
      </c>
      <c r="D12" s="43" t="s">
        <v>42</v>
      </c>
      <c r="E12" s="43" t="s">
        <v>43</v>
      </c>
      <c r="F12" s="43" t="s">
        <v>44</v>
      </c>
      <c r="G12" s="88" t="s">
        <v>45</v>
      </c>
      <c r="H12" s="89"/>
      <c r="I12" s="89"/>
      <c r="J12" s="90"/>
      <c r="K12" s="44" t="s">
        <v>47</v>
      </c>
    </row>
    <row r="13" spans="1:11" ht="30" customHeight="1" x14ac:dyDescent="0.2">
      <c r="A13" s="8">
        <v>1</v>
      </c>
      <c r="B13" s="13"/>
      <c r="C13" s="14"/>
      <c r="D13" s="13"/>
      <c r="E13" s="15"/>
      <c r="F13" s="13"/>
      <c r="G13" s="113"/>
      <c r="H13" s="114"/>
      <c r="I13" s="114"/>
      <c r="J13" s="115"/>
      <c r="K13" s="17"/>
    </row>
    <row r="14" spans="1:11" ht="30" customHeight="1" x14ac:dyDescent="0.2">
      <c r="A14" s="8">
        <v>2</v>
      </c>
      <c r="B14" s="13"/>
      <c r="C14" s="14"/>
      <c r="D14" s="13"/>
      <c r="E14" s="15"/>
      <c r="F14" s="13"/>
      <c r="G14" s="116"/>
      <c r="H14" s="117"/>
      <c r="I14" s="117"/>
      <c r="J14" s="118"/>
      <c r="K14" s="18"/>
    </row>
    <row r="15" spans="1:11" ht="30" customHeight="1" x14ac:dyDescent="0.2">
      <c r="A15" s="8">
        <v>3</v>
      </c>
      <c r="B15" s="13"/>
      <c r="C15" s="14"/>
      <c r="D15" s="13"/>
      <c r="E15" s="15"/>
      <c r="F15" s="13"/>
      <c r="G15" s="116"/>
      <c r="H15" s="117"/>
      <c r="I15" s="117"/>
      <c r="J15" s="118"/>
      <c r="K15" s="18"/>
    </row>
  </sheetData>
  <mergeCells count="12">
    <mergeCell ref="G12:J12"/>
    <mergeCell ref="G13:J13"/>
    <mergeCell ref="G14:J14"/>
    <mergeCell ref="G15:J15"/>
    <mergeCell ref="H3:I3"/>
    <mergeCell ref="J3:K3"/>
    <mergeCell ref="F3:G3"/>
    <mergeCell ref="A3:A5"/>
    <mergeCell ref="B3:B5"/>
    <mergeCell ref="C3:C5"/>
    <mergeCell ref="D3:D5"/>
    <mergeCell ref="E3:E5"/>
  </mergeCells>
  <phoneticPr fontId="2"/>
  <printOptions horizontalCentered="1"/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</sheetPr>
  <dimension ref="A1:K19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3" width="16.6640625" style="1" customWidth="1"/>
    <col min="4" max="5" width="13.88671875" style="1" customWidth="1"/>
    <col min="6" max="11" width="11.109375" style="1" customWidth="1"/>
    <col min="12" max="14" width="12.6640625" style="1" customWidth="1"/>
    <col min="15" max="15" width="1.6640625" style="1" customWidth="1"/>
    <col min="16" max="16384" width="9" style="1"/>
  </cols>
  <sheetData>
    <row r="1" spans="1:11" ht="12" customHeight="1" x14ac:dyDescent="0.2">
      <c r="A1" s="5" t="s">
        <v>67</v>
      </c>
    </row>
    <row r="2" spans="1:11" ht="24" customHeight="1" x14ac:dyDescent="0.2">
      <c r="A2" s="6" t="s">
        <v>14</v>
      </c>
      <c r="K2" s="3" t="s">
        <v>6</v>
      </c>
    </row>
    <row r="3" spans="1:11" ht="12" customHeight="1" x14ac:dyDescent="0.2">
      <c r="A3" s="119" t="s">
        <v>75</v>
      </c>
      <c r="B3" s="123" t="s">
        <v>37</v>
      </c>
      <c r="C3" s="124" t="s">
        <v>40</v>
      </c>
      <c r="D3" s="123" t="s">
        <v>36</v>
      </c>
      <c r="E3" s="123" t="s">
        <v>34</v>
      </c>
      <c r="F3" s="88" t="s">
        <v>3</v>
      </c>
      <c r="G3" s="90"/>
      <c r="H3" s="88" t="s">
        <v>4</v>
      </c>
      <c r="I3" s="90"/>
      <c r="J3" s="88" t="s">
        <v>5</v>
      </c>
      <c r="K3" s="90"/>
    </row>
    <row r="4" spans="1:11" ht="36" customHeight="1" x14ac:dyDescent="0.2">
      <c r="A4" s="120"/>
      <c r="B4" s="123"/>
      <c r="C4" s="125"/>
      <c r="D4" s="123"/>
      <c r="E4" s="123"/>
      <c r="F4" s="27" t="s">
        <v>87</v>
      </c>
      <c r="G4" s="27" t="s">
        <v>86</v>
      </c>
      <c r="H4" s="27" t="s">
        <v>87</v>
      </c>
      <c r="I4" s="27" t="s">
        <v>86</v>
      </c>
      <c r="J4" s="27" t="s">
        <v>87</v>
      </c>
      <c r="K4" s="27" t="s">
        <v>86</v>
      </c>
    </row>
    <row r="5" spans="1:11" ht="12" customHeight="1" x14ac:dyDescent="0.2">
      <c r="A5" s="121"/>
      <c r="B5" s="124"/>
      <c r="C5" s="125"/>
      <c r="D5" s="124"/>
      <c r="E5" s="124"/>
      <c r="F5" s="33" t="s">
        <v>0</v>
      </c>
      <c r="G5" s="33" t="s">
        <v>1</v>
      </c>
      <c r="H5" s="33" t="s">
        <v>0</v>
      </c>
      <c r="I5" s="33" t="s">
        <v>1</v>
      </c>
      <c r="J5" s="33" t="s">
        <v>5</v>
      </c>
      <c r="K5" s="33" t="s">
        <v>5</v>
      </c>
    </row>
    <row r="6" spans="1:11" ht="36" customHeight="1" x14ac:dyDescent="0.2">
      <c r="A6" s="34">
        <v>1</v>
      </c>
      <c r="B6" s="35"/>
      <c r="C6" s="35"/>
      <c r="D6" s="35"/>
      <c r="E6" s="32"/>
      <c r="F6" s="41"/>
      <c r="G6" s="41"/>
      <c r="H6" s="41"/>
      <c r="I6" s="41"/>
      <c r="J6" s="41">
        <f>産業財産権出願費[[#This Row],[列6]]+産業財産権出願費[[#This Row],[列8]]</f>
        <v>0</v>
      </c>
      <c r="K6" s="41">
        <f>産業財産権出願費[[#This Row],[列7]]+産業財産権出願費[[#This Row],[列9]]</f>
        <v>0</v>
      </c>
    </row>
    <row r="7" spans="1:11" ht="36" customHeight="1" x14ac:dyDescent="0.2">
      <c r="A7" s="34">
        <v>2</v>
      </c>
      <c r="B7" s="35"/>
      <c r="C7" s="35"/>
      <c r="D7" s="35"/>
      <c r="E7" s="32"/>
      <c r="F7" s="41"/>
      <c r="G7" s="41"/>
      <c r="H7" s="41"/>
      <c r="I7" s="41"/>
      <c r="J7" s="41">
        <f>産業財産権出願費[[#This Row],[列6]]+産業財産権出願費[[#This Row],[列8]]</f>
        <v>0</v>
      </c>
      <c r="K7" s="41">
        <f>産業財産権出願費[[#This Row],[列7]]+産業財産権出願費[[#This Row],[列9]]</f>
        <v>0</v>
      </c>
    </row>
    <row r="8" spans="1:11" ht="36" customHeight="1" x14ac:dyDescent="0.2">
      <c r="A8" s="34">
        <v>3</v>
      </c>
      <c r="B8" s="35"/>
      <c r="C8" s="35"/>
      <c r="D8" s="32"/>
      <c r="E8" s="32"/>
      <c r="F8" s="41"/>
      <c r="G8" s="41"/>
      <c r="H8" s="41"/>
      <c r="I8" s="41"/>
      <c r="J8" s="41">
        <f>産業財産権出願費[[#This Row],[列6]]+産業財産権出願費[[#This Row],[列8]]</f>
        <v>0</v>
      </c>
      <c r="K8" s="41">
        <f>産業財産権出願費[[#This Row],[列7]]+産業財産権出願費[[#This Row],[列9]]</f>
        <v>0</v>
      </c>
    </row>
    <row r="9" spans="1:11" ht="36" customHeight="1" x14ac:dyDescent="0.2">
      <c r="A9" s="34">
        <v>4</v>
      </c>
      <c r="B9" s="31"/>
      <c r="C9" s="31"/>
      <c r="D9" s="32"/>
      <c r="E9" s="32"/>
      <c r="F9" s="41"/>
      <c r="G9" s="41"/>
      <c r="H9" s="41"/>
      <c r="I9" s="41"/>
      <c r="J9" s="41">
        <f>産業財産権出願費[[#This Row],[列6]]+産業財産権出願費[[#This Row],[列8]]</f>
        <v>0</v>
      </c>
      <c r="K9" s="41">
        <f>産業財産権出願費[[#This Row],[列7]]+産業財産権出願費[[#This Row],[列9]]</f>
        <v>0</v>
      </c>
    </row>
    <row r="10" spans="1:11" ht="36" customHeight="1" x14ac:dyDescent="0.2">
      <c r="A10" s="34">
        <v>5</v>
      </c>
      <c r="B10" s="31"/>
      <c r="C10" s="31"/>
      <c r="D10" s="32"/>
      <c r="E10" s="32"/>
      <c r="F10" s="41"/>
      <c r="G10" s="41"/>
      <c r="H10" s="41"/>
      <c r="I10" s="41"/>
      <c r="J10" s="41">
        <f>産業財産権出願費[[#This Row],[列6]]+産業財産権出願費[[#This Row],[列8]]</f>
        <v>0</v>
      </c>
      <c r="K10" s="41">
        <f>産業財産権出願費[[#This Row],[列7]]+産業財産権出願費[[#This Row],[列9]]</f>
        <v>0</v>
      </c>
    </row>
    <row r="11" spans="1:11" ht="24" customHeight="1" x14ac:dyDescent="0.2">
      <c r="A11" s="34"/>
      <c r="B11" s="37"/>
      <c r="C11" s="38"/>
      <c r="D11" s="39"/>
      <c r="E11" s="40" t="s">
        <v>85</v>
      </c>
      <c r="F11" s="41">
        <f>SUBTOTAL(109,産業財産権出願費[列6])</f>
        <v>0</v>
      </c>
      <c r="G11" s="41">
        <f>SUBTOTAL(109,産業財産権出願費[列7])</f>
        <v>0</v>
      </c>
      <c r="H11" s="41">
        <f>SUBTOTAL(109,産業財産権出願費[列8])</f>
        <v>0</v>
      </c>
      <c r="I11" s="41">
        <f>SUBTOTAL(109,産業財産権出願費[列9])</f>
        <v>0</v>
      </c>
      <c r="J11" s="41">
        <f>SUBTOTAL(109,産業財産権出願費[列10])</f>
        <v>0</v>
      </c>
      <c r="K11" s="41">
        <f>SUBTOTAL(109,産業財産権出願費[列11])</f>
        <v>0</v>
      </c>
    </row>
    <row r="12" spans="1:11" ht="12" customHeight="1" x14ac:dyDescent="0.2"/>
    <row r="13" spans="1:11" ht="30" customHeight="1" x14ac:dyDescent="0.2">
      <c r="A13" s="5" t="s">
        <v>60</v>
      </c>
    </row>
    <row r="14" spans="1:11" ht="30" customHeight="1" x14ac:dyDescent="0.2">
      <c r="A14" s="42"/>
      <c r="B14" s="43" t="s">
        <v>34</v>
      </c>
      <c r="C14" s="43" t="s">
        <v>55</v>
      </c>
      <c r="D14" s="43" t="s">
        <v>42</v>
      </c>
      <c r="E14" s="43" t="s">
        <v>43</v>
      </c>
      <c r="F14" s="43" t="s">
        <v>44</v>
      </c>
      <c r="G14" s="88" t="s">
        <v>45</v>
      </c>
      <c r="H14" s="89"/>
      <c r="I14" s="89"/>
      <c r="J14" s="90"/>
      <c r="K14" s="44" t="s">
        <v>47</v>
      </c>
    </row>
    <row r="15" spans="1:11" ht="30" customHeight="1" x14ac:dyDescent="0.2">
      <c r="A15" s="8">
        <v>1</v>
      </c>
      <c r="B15" s="13"/>
      <c r="C15" s="14"/>
      <c r="D15" s="13"/>
      <c r="E15" s="15"/>
      <c r="F15" s="13"/>
      <c r="G15" s="113"/>
      <c r="H15" s="114"/>
      <c r="I15" s="114"/>
      <c r="J15" s="115"/>
      <c r="K15" s="17"/>
    </row>
    <row r="16" spans="1:11" ht="30" customHeight="1" x14ac:dyDescent="0.2">
      <c r="A16" s="8">
        <v>2</v>
      </c>
      <c r="B16" s="13"/>
      <c r="C16" s="14"/>
      <c r="D16" s="13"/>
      <c r="E16" s="15"/>
      <c r="F16" s="13"/>
      <c r="G16" s="116"/>
      <c r="H16" s="117"/>
      <c r="I16" s="117"/>
      <c r="J16" s="118"/>
      <c r="K16" s="18"/>
    </row>
    <row r="17" spans="1:11" ht="30" customHeight="1" x14ac:dyDescent="0.2">
      <c r="A17" s="8">
        <v>3</v>
      </c>
      <c r="B17" s="26"/>
      <c r="C17" s="25"/>
      <c r="D17" s="26"/>
      <c r="E17" s="15"/>
      <c r="F17" s="26"/>
      <c r="G17" s="116"/>
      <c r="H17" s="117"/>
      <c r="I17" s="117"/>
      <c r="J17" s="118"/>
      <c r="K17" s="24"/>
    </row>
    <row r="18" spans="1:11" ht="30" customHeight="1" x14ac:dyDescent="0.2">
      <c r="A18" s="8">
        <v>4</v>
      </c>
      <c r="B18" s="26"/>
      <c r="C18" s="25"/>
      <c r="D18" s="26"/>
      <c r="E18" s="15"/>
      <c r="F18" s="26"/>
      <c r="G18" s="116"/>
      <c r="H18" s="117"/>
      <c r="I18" s="117"/>
      <c r="J18" s="118"/>
      <c r="K18" s="24"/>
    </row>
    <row r="19" spans="1:11" ht="30" customHeight="1" x14ac:dyDescent="0.2">
      <c r="A19" s="8">
        <v>5</v>
      </c>
      <c r="B19" s="13"/>
      <c r="C19" s="14"/>
      <c r="D19" s="13"/>
      <c r="E19" s="15"/>
      <c r="F19" s="13"/>
      <c r="G19" s="116"/>
      <c r="H19" s="117"/>
      <c r="I19" s="117"/>
      <c r="J19" s="118"/>
      <c r="K19" s="18"/>
    </row>
  </sheetData>
  <mergeCells count="14">
    <mergeCell ref="G14:J14"/>
    <mergeCell ref="G15:J15"/>
    <mergeCell ref="G16:J16"/>
    <mergeCell ref="G19:J19"/>
    <mergeCell ref="H3:I3"/>
    <mergeCell ref="J3:K3"/>
    <mergeCell ref="F3:G3"/>
    <mergeCell ref="G17:J17"/>
    <mergeCell ref="G18:J18"/>
    <mergeCell ref="A3:A5"/>
    <mergeCell ref="B3:B5"/>
    <mergeCell ref="C3:C5"/>
    <mergeCell ref="D3:D5"/>
    <mergeCell ref="E3:E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FF"/>
  </sheetPr>
  <dimension ref="A1:M19"/>
  <sheetViews>
    <sheetView zoomScaleNormal="100" workbookViewId="0">
      <selection activeCell="B6" sqref="B6"/>
    </sheetView>
  </sheetViews>
  <sheetFormatPr defaultColWidth="9" defaultRowHeight="30" customHeight="1" x14ac:dyDescent="0.2"/>
  <cols>
    <col min="1" max="1" width="5.5546875" style="4" customWidth="1"/>
    <col min="2" max="3" width="13.88671875" style="1" customWidth="1"/>
    <col min="4" max="4" width="11.109375" style="1" customWidth="1"/>
    <col min="5" max="5" width="5.5546875" style="4" customWidth="1"/>
    <col min="6" max="6" width="5.5546875" style="7" customWidth="1"/>
    <col min="7" max="13" width="11.109375" style="1" customWidth="1"/>
    <col min="14" max="16" width="12.6640625" style="1" customWidth="1"/>
    <col min="17" max="17" width="1.6640625" style="1" customWidth="1"/>
    <col min="18" max="16384" width="9" style="1"/>
  </cols>
  <sheetData>
    <row r="1" spans="1:13" ht="12" customHeight="1" x14ac:dyDescent="0.2">
      <c r="A1" s="5" t="s">
        <v>67</v>
      </c>
    </row>
    <row r="2" spans="1:13" ht="24" customHeight="1" x14ac:dyDescent="0.2">
      <c r="A2" s="6" t="s">
        <v>93</v>
      </c>
      <c r="M2" s="3" t="s">
        <v>6</v>
      </c>
    </row>
    <row r="3" spans="1:13" ht="12" customHeight="1" x14ac:dyDescent="0.2">
      <c r="A3" s="119" t="s">
        <v>76</v>
      </c>
      <c r="B3" s="123" t="s">
        <v>58</v>
      </c>
      <c r="C3" s="124" t="s">
        <v>59</v>
      </c>
      <c r="D3" s="124" t="s">
        <v>36</v>
      </c>
      <c r="E3" s="127" t="s">
        <v>19</v>
      </c>
      <c r="F3" s="127" t="s">
        <v>20</v>
      </c>
      <c r="G3" s="123" t="s">
        <v>61</v>
      </c>
      <c r="H3" s="88" t="s">
        <v>3</v>
      </c>
      <c r="I3" s="90"/>
      <c r="J3" s="88" t="s">
        <v>4</v>
      </c>
      <c r="K3" s="90"/>
      <c r="L3" s="88" t="s">
        <v>5</v>
      </c>
      <c r="M3" s="90"/>
    </row>
    <row r="4" spans="1:13" ht="36" customHeight="1" x14ac:dyDescent="0.2">
      <c r="A4" s="120"/>
      <c r="B4" s="123"/>
      <c r="C4" s="125"/>
      <c r="D4" s="125"/>
      <c r="E4" s="128"/>
      <c r="F4" s="128"/>
      <c r="G4" s="123"/>
      <c r="H4" s="27" t="s">
        <v>87</v>
      </c>
      <c r="I4" s="27" t="s">
        <v>86</v>
      </c>
      <c r="J4" s="27" t="s">
        <v>87</v>
      </c>
      <c r="K4" s="27" t="s">
        <v>86</v>
      </c>
      <c r="L4" s="27" t="s">
        <v>87</v>
      </c>
      <c r="M4" s="27" t="s">
        <v>86</v>
      </c>
    </row>
    <row r="5" spans="1:13" ht="12" customHeight="1" x14ac:dyDescent="0.2">
      <c r="A5" s="121"/>
      <c r="B5" s="124"/>
      <c r="C5" s="125"/>
      <c r="D5" s="125"/>
      <c r="E5" s="128"/>
      <c r="F5" s="128"/>
      <c r="G5" s="124"/>
      <c r="H5" s="33" t="s">
        <v>0</v>
      </c>
      <c r="I5" s="33" t="s">
        <v>1</v>
      </c>
      <c r="J5" s="33" t="s">
        <v>0</v>
      </c>
      <c r="K5" s="33" t="s">
        <v>1</v>
      </c>
      <c r="L5" s="33" t="s">
        <v>5</v>
      </c>
      <c r="M5" s="33" t="s">
        <v>5</v>
      </c>
    </row>
    <row r="6" spans="1:13" ht="36" customHeight="1" x14ac:dyDescent="0.2">
      <c r="A6" s="34">
        <v>1</v>
      </c>
      <c r="B6" s="35"/>
      <c r="C6" s="35"/>
      <c r="D6" s="35"/>
      <c r="E6" s="65"/>
      <c r="F6" s="55"/>
      <c r="G6" s="32"/>
      <c r="H6" s="41"/>
      <c r="I6" s="41"/>
      <c r="J6" s="41"/>
      <c r="K6" s="41"/>
      <c r="L6" s="41">
        <f>展示会等参加費[[#This Row],[列8]]+展示会等参加費[[#This Row],[列10]]</f>
        <v>0</v>
      </c>
      <c r="M6" s="41">
        <f>展示会等参加費[[#This Row],[列9]]+展示会等参加費[[#This Row],[列11]]</f>
        <v>0</v>
      </c>
    </row>
    <row r="7" spans="1:13" ht="36" customHeight="1" x14ac:dyDescent="0.2">
      <c r="A7" s="34">
        <v>2</v>
      </c>
      <c r="B7" s="35"/>
      <c r="C7" s="35"/>
      <c r="D7" s="35"/>
      <c r="E7" s="65"/>
      <c r="F7" s="55"/>
      <c r="G7" s="32"/>
      <c r="H7" s="41"/>
      <c r="I7" s="41"/>
      <c r="J7" s="41"/>
      <c r="K7" s="41"/>
      <c r="L7" s="41">
        <f>展示会等参加費[[#This Row],[列8]]+展示会等参加費[[#This Row],[列10]]</f>
        <v>0</v>
      </c>
      <c r="M7" s="41">
        <f>展示会等参加費[[#This Row],[列9]]+展示会等参加費[[#This Row],[列11]]</f>
        <v>0</v>
      </c>
    </row>
    <row r="8" spans="1:13" ht="36" customHeight="1" x14ac:dyDescent="0.2">
      <c r="A8" s="34">
        <v>3</v>
      </c>
      <c r="B8" s="31"/>
      <c r="C8" s="31"/>
      <c r="D8" s="31"/>
      <c r="E8" s="65"/>
      <c r="F8" s="56"/>
      <c r="G8" s="32"/>
      <c r="H8" s="41"/>
      <c r="I8" s="41"/>
      <c r="J8" s="41"/>
      <c r="K8" s="41"/>
      <c r="L8" s="41">
        <f>展示会等参加費[[#This Row],[列8]]+展示会等参加費[[#This Row],[列10]]</f>
        <v>0</v>
      </c>
      <c r="M8" s="41">
        <f>展示会等参加費[[#This Row],[列9]]+展示会等参加費[[#This Row],[列11]]</f>
        <v>0</v>
      </c>
    </row>
    <row r="9" spans="1:13" ht="36" customHeight="1" x14ac:dyDescent="0.2">
      <c r="A9" s="34">
        <v>4</v>
      </c>
      <c r="B9" s="31"/>
      <c r="C9" s="31"/>
      <c r="D9" s="31"/>
      <c r="E9" s="65"/>
      <c r="F9" s="56"/>
      <c r="G9" s="32"/>
      <c r="H9" s="41"/>
      <c r="I9" s="41"/>
      <c r="J9" s="41"/>
      <c r="K9" s="41"/>
      <c r="L9" s="41">
        <f>展示会等参加費[[#This Row],[列8]]+展示会等参加費[[#This Row],[列10]]</f>
        <v>0</v>
      </c>
      <c r="M9" s="41">
        <f>展示会等参加費[[#This Row],[列9]]+展示会等参加費[[#This Row],[列11]]</f>
        <v>0</v>
      </c>
    </row>
    <row r="10" spans="1:13" ht="36" customHeight="1" x14ac:dyDescent="0.2">
      <c r="A10" s="34">
        <v>5</v>
      </c>
      <c r="B10" s="31"/>
      <c r="C10" s="31"/>
      <c r="D10" s="31"/>
      <c r="E10" s="66"/>
      <c r="F10" s="56"/>
      <c r="G10" s="32"/>
      <c r="H10" s="41"/>
      <c r="I10" s="41"/>
      <c r="J10" s="41"/>
      <c r="K10" s="41"/>
      <c r="L10" s="41">
        <f>展示会等参加費[[#This Row],[列8]]+展示会等参加費[[#This Row],[列10]]</f>
        <v>0</v>
      </c>
      <c r="M10" s="41">
        <f>展示会等参加費[[#This Row],[列9]]+展示会等参加費[[#This Row],[列11]]</f>
        <v>0</v>
      </c>
    </row>
    <row r="11" spans="1:13" ht="24" customHeight="1" x14ac:dyDescent="0.2">
      <c r="A11" s="34"/>
      <c r="B11" s="39"/>
      <c r="C11" s="39"/>
      <c r="D11" s="39"/>
      <c r="E11" s="39"/>
      <c r="F11" s="39"/>
      <c r="G11" s="40" t="s">
        <v>85</v>
      </c>
      <c r="H11" s="63">
        <f>SUBTOTAL(109,展示会等参加費[列8])</f>
        <v>0</v>
      </c>
      <c r="I11" s="63">
        <f>SUBTOTAL(109,展示会等参加費[列9])</f>
        <v>0</v>
      </c>
      <c r="J11" s="63">
        <f>SUBTOTAL(109,展示会等参加費[列10])</f>
        <v>0</v>
      </c>
      <c r="K11" s="63">
        <f>SUBTOTAL(109,展示会等参加費[列11])</f>
        <v>0</v>
      </c>
      <c r="L11" s="63">
        <f>SUBTOTAL(109,展示会等参加費[列12])</f>
        <v>0</v>
      </c>
      <c r="M11" s="63">
        <f>SUBTOTAL(109,展示会等参加費[列13])</f>
        <v>0</v>
      </c>
    </row>
    <row r="12" spans="1:13" ht="12" customHeight="1" x14ac:dyDescent="0.2"/>
    <row r="13" spans="1:13" ht="30" customHeight="1" x14ac:dyDescent="0.2">
      <c r="A13" s="5" t="s">
        <v>63</v>
      </c>
      <c r="E13" s="1"/>
      <c r="F13" s="1"/>
    </row>
    <row r="14" spans="1:13" ht="30" customHeight="1" x14ac:dyDescent="0.2">
      <c r="A14" s="42"/>
      <c r="B14" s="43" t="s">
        <v>34</v>
      </c>
      <c r="C14" s="29" t="s">
        <v>90</v>
      </c>
      <c r="D14" s="88" t="s">
        <v>62</v>
      </c>
      <c r="E14" s="89"/>
      <c r="F14" s="90"/>
      <c r="G14" s="43" t="s">
        <v>43</v>
      </c>
      <c r="H14" s="43" t="s">
        <v>44</v>
      </c>
      <c r="I14" s="88" t="s">
        <v>45</v>
      </c>
      <c r="J14" s="89"/>
      <c r="K14" s="89"/>
      <c r="L14" s="90"/>
      <c r="M14" s="44" t="s">
        <v>47</v>
      </c>
    </row>
    <row r="15" spans="1:13" ht="30" customHeight="1" x14ac:dyDescent="0.2">
      <c r="A15" s="8">
        <v>1</v>
      </c>
      <c r="B15" s="12"/>
      <c r="C15" s="14"/>
      <c r="D15" s="116"/>
      <c r="E15" s="117"/>
      <c r="F15" s="118"/>
      <c r="G15" s="15"/>
      <c r="H15" s="13"/>
      <c r="I15" s="129"/>
      <c r="J15" s="130"/>
      <c r="K15" s="130"/>
      <c r="L15" s="131"/>
      <c r="M15" s="21"/>
    </row>
    <row r="16" spans="1:13" ht="30" customHeight="1" x14ac:dyDescent="0.2">
      <c r="A16" s="8">
        <v>2</v>
      </c>
      <c r="B16" s="13"/>
      <c r="C16" s="13"/>
      <c r="D16" s="116"/>
      <c r="E16" s="117"/>
      <c r="F16" s="118"/>
      <c r="G16" s="13"/>
      <c r="H16" s="13"/>
      <c r="I16" s="129"/>
      <c r="J16" s="130"/>
      <c r="K16" s="130"/>
      <c r="L16" s="131"/>
      <c r="M16" s="13"/>
    </row>
    <row r="17" spans="1:13" ht="30" customHeight="1" x14ac:dyDescent="0.2">
      <c r="A17" s="8">
        <v>3</v>
      </c>
      <c r="B17" s="13"/>
      <c r="C17" s="13"/>
      <c r="D17" s="113"/>
      <c r="E17" s="114"/>
      <c r="F17" s="115"/>
      <c r="G17" s="13"/>
      <c r="H17" s="13"/>
      <c r="I17" s="129"/>
      <c r="J17" s="130"/>
      <c r="K17" s="130"/>
      <c r="L17" s="131"/>
      <c r="M17" s="13"/>
    </row>
    <row r="18" spans="1:13" ht="30" customHeight="1" x14ac:dyDescent="0.2">
      <c r="A18" s="8">
        <v>4</v>
      </c>
      <c r="B18" s="13"/>
      <c r="C18" s="13"/>
      <c r="D18" s="116"/>
      <c r="E18" s="117"/>
      <c r="F18" s="118"/>
      <c r="G18" s="13"/>
      <c r="H18" s="13"/>
      <c r="I18" s="129"/>
      <c r="J18" s="130"/>
      <c r="K18" s="130"/>
      <c r="L18" s="131"/>
      <c r="M18" s="13"/>
    </row>
    <row r="19" spans="1:13" ht="30" customHeight="1" x14ac:dyDescent="0.2">
      <c r="A19" s="8">
        <v>5</v>
      </c>
      <c r="B19" s="13"/>
      <c r="C19" s="13"/>
      <c r="D19" s="113"/>
      <c r="E19" s="114"/>
      <c r="F19" s="115"/>
      <c r="G19" s="13"/>
      <c r="H19" s="13"/>
      <c r="I19" s="129"/>
      <c r="J19" s="130"/>
      <c r="K19" s="130"/>
      <c r="L19" s="131"/>
      <c r="M19" s="13"/>
    </row>
  </sheetData>
  <mergeCells count="22">
    <mergeCell ref="G3:G5"/>
    <mergeCell ref="H3:I3"/>
    <mergeCell ref="J3:K3"/>
    <mergeCell ref="L3:M3"/>
    <mergeCell ref="I14:L14"/>
    <mergeCell ref="D18:F18"/>
    <mergeCell ref="I18:L18"/>
    <mergeCell ref="I19:L19"/>
    <mergeCell ref="I15:L15"/>
    <mergeCell ref="I16:L16"/>
    <mergeCell ref="I17:L17"/>
    <mergeCell ref="D19:F19"/>
    <mergeCell ref="D15:F15"/>
    <mergeCell ref="D16:F16"/>
    <mergeCell ref="D17:F17"/>
    <mergeCell ref="D14:F14"/>
    <mergeCell ref="D3:D5"/>
    <mergeCell ref="A3:A5"/>
    <mergeCell ref="B3:B5"/>
    <mergeCell ref="C3:C5"/>
    <mergeCell ref="E3:E5"/>
    <mergeCell ref="F3:F5"/>
  </mergeCells>
  <phoneticPr fontId="2"/>
  <printOptions horizontalCentered="1"/>
  <pageMargins left="0.7" right="0.7" top="0.75" bottom="0.75" header="0.3" footer="0.3"/>
  <pageSetup paperSize="9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経費区分別内訳</vt:lpstr>
      <vt:lpstr>1.マ調査委託</vt:lpstr>
      <vt:lpstr>2-1.原材料</vt:lpstr>
      <vt:lpstr>2-2.外注費</vt:lpstr>
      <vt:lpstr>2-3.人件費</vt:lpstr>
      <vt:lpstr>3.設備費</vt:lpstr>
      <vt:lpstr>4.規格認証</vt:lpstr>
      <vt:lpstr>5.産業財産権</vt:lpstr>
      <vt:lpstr>6-1.展示会</vt:lpstr>
      <vt:lpstr>6-2.イベント</vt:lpstr>
      <vt:lpstr>6-3.広報ツール</vt:lpstr>
      <vt:lpstr>6-4.広告掲載</vt:lpstr>
      <vt:lpstr>経費区分別内訳!Print_Area</vt:lpstr>
      <vt:lpstr>'1.マ調査委託'!Print_Titles</vt:lpstr>
      <vt:lpstr>'2-1.原材料'!Print_Titles</vt:lpstr>
      <vt:lpstr>'2-2.外注費'!Print_Titles</vt:lpstr>
      <vt:lpstr>'2-3.人件費'!Print_Titles</vt:lpstr>
      <vt:lpstr>'3.設備費'!Print_Titles</vt:lpstr>
      <vt:lpstr>'4.規格認証'!Print_Titles</vt:lpstr>
      <vt:lpstr>'5.産業財産権'!Print_Titles</vt:lpstr>
      <vt:lpstr>'6-1.展示会'!Print_Titles</vt:lpstr>
      <vt:lpstr>'6-2.イベント'!Print_Titles</vt:lpstr>
      <vt:lpstr>'6-3.広報ツール'!Print_Titles</vt:lpstr>
      <vt:lpstr>'6-4.広告掲載'!Print_Titles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2022-01-27T07:41:20Z</dcterms:created>
  <dcterms:modified xsi:type="dcterms:W3CDTF">2022-02-02T06:12:44Z</dcterms:modified>
</cp:coreProperties>
</file>